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Hunt/Documents/Pacific Biochar/Product Application/"/>
    </mc:Choice>
  </mc:AlternateContent>
  <xr:revisionPtr revIDLastSave="0" documentId="13_ncr:1_{BC961F93-B327-FD4E-A7BB-D37F84536BDE}" xr6:coauthVersionLast="47" xr6:coauthVersionMax="47" xr10:uidLastSave="{00000000-0000-0000-0000-000000000000}"/>
  <bookViews>
    <workbookView xWindow="0" yWindow="500" windowWidth="44800" windowHeight="23200" activeTab="2" xr2:uid="{00000000-000D-0000-FFFF-FFFF00000000}"/>
  </bookViews>
  <sheets>
    <sheet name="Biochar Characteristics_input" sheetId="1" r:id="rId1"/>
    <sheet name="Liming, NPK" sheetId="2" r:id="rId2"/>
    <sheet name="%SOM" sheetId="4" r:id="rId3"/>
    <sheet name="General Conversion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" l="1"/>
  <c r="G21" i="6"/>
  <c r="G18" i="6"/>
  <c r="G15" i="6"/>
  <c r="C15" i="6"/>
  <c r="G12" i="6"/>
  <c r="G9" i="6"/>
  <c r="C9" i="6"/>
  <c r="G6" i="6"/>
  <c r="C6" i="6"/>
  <c r="C18" i="6" s="1"/>
  <c r="C5" i="6"/>
  <c r="B9" i="6" s="1"/>
  <c r="C35" i="4"/>
  <c r="C36" i="4" s="1"/>
  <c r="C34" i="4"/>
  <c r="C28" i="4"/>
  <c r="C27" i="4"/>
  <c r="C29" i="4" s="1"/>
  <c r="Q23" i="4"/>
  <c r="O23" i="4"/>
  <c r="P23" i="4" s="1"/>
  <c r="C44" i="2"/>
  <c r="C34" i="2"/>
  <c r="C32" i="2"/>
  <c r="C30" i="2"/>
  <c r="C31" i="2" s="1"/>
  <c r="G21" i="2" s="1"/>
  <c r="C28" i="2"/>
  <c r="C26" i="2"/>
  <c r="C24" i="2"/>
  <c r="C22" i="2"/>
  <c r="C20" i="2"/>
  <c r="C19" i="2"/>
  <c r="G14" i="2" s="1"/>
  <c r="C18" i="2"/>
  <c r="C16" i="2"/>
  <c r="G15" i="2"/>
  <c r="C15" i="2"/>
  <c r="G12" i="2" s="1"/>
  <c r="C14" i="2"/>
  <c r="C12" i="2"/>
  <c r="C11" i="2"/>
  <c r="G8" i="2" s="1"/>
  <c r="G9" i="2" s="1"/>
  <c r="C10" i="2"/>
  <c r="C8" i="2"/>
  <c r="C9" i="2" s="1"/>
  <c r="G7" i="2" s="1"/>
  <c r="C7" i="2"/>
  <c r="G6" i="2" s="1"/>
  <c r="C6" i="2"/>
  <c r="C5" i="2"/>
  <c r="C29" i="2" s="1"/>
  <c r="G20" i="2" s="1"/>
  <c r="H16" i="1"/>
  <c r="H12" i="1"/>
  <c r="C13" i="2" l="1"/>
  <c r="G10" i="2" s="1"/>
  <c r="G11" i="2" s="1"/>
  <c r="C21" i="2"/>
  <c r="G16" i="2" s="1"/>
  <c r="C33" i="2"/>
  <c r="G22" i="2" s="1"/>
  <c r="C23" i="2"/>
  <c r="G17" i="2" s="1"/>
  <c r="C17" i="2"/>
  <c r="G13" i="2" s="1"/>
  <c r="C25" i="2"/>
  <c r="G18" i="2" s="1"/>
  <c r="B12" i="6"/>
  <c r="C12" i="6" s="1"/>
  <c r="F10" i="4"/>
  <c r="F8" i="4"/>
  <c r="E10" i="4"/>
  <c r="I7" i="4"/>
  <c r="D10" i="4"/>
  <c r="H7" i="4"/>
  <c r="L11" i="4"/>
  <c r="G9" i="4"/>
  <c r="G7" i="4"/>
  <c r="F9" i="4"/>
  <c r="E11" i="4"/>
  <c r="K11" i="4"/>
  <c r="E9" i="4"/>
  <c r="R23" i="4"/>
  <c r="P15" i="4" s="1"/>
  <c r="Q15" i="4" s="1"/>
  <c r="R15" i="4" s="1"/>
  <c r="D15" i="6"/>
  <c r="J11" i="4"/>
  <c r="K10" i="4"/>
  <c r="L9" i="4"/>
  <c r="D9" i="4"/>
  <c r="E8" i="4"/>
  <c r="F7" i="4"/>
  <c r="I11" i="4"/>
  <c r="J10" i="4"/>
  <c r="K9" i="4"/>
  <c r="L8" i="4"/>
  <c r="E7" i="4"/>
  <c r="H11" i="4"/>
  <c r="J9" i="4"/>
  <c r="L7" i="4"/>
  <c r="D8" i="4"/>
  <c r="I10" i="4"/>
  <c r="K8" i="4"/>
  <c r="D7" i="4"/>
  <c r="G11" i="4"/>
  <c r="H10" i="4"/>
  <c r="I9" i="4"/>
  <c r="J8" i="4"/>
  <c r="K7" i="4"/>
  <c r="F11" i="4"/>
  <c r="G10" i="4"/>
  <c r="H9" i="4"/>
  <c r="I8" i="4"/>
  <c r="J7" i="4"/>
  <c r="G8" i="4"/>
  <c r="L10" i="4"/>
  <c r="K16" i="4"/>
  <c r="I16" i="4"/>
  <c r="H8" i="4"/>
  <c r="D11" i="4"/>
  <c r="L16" i="4"/>
  <c r="D18" i="6"/>
  <c r="C35" i="2"/>
  <c r="G23" i="2" s="1"/>
  <c r="Q11" i="4"/>
  <c r="C27" i="2"/>
  <c r="G19" i="2" s="1"/>
  <c r="G16" i="4" l="1"/>
  <c r="J16" i="4"/>
  <c r="S15" i="4"/>
  <c r="P19" i="4"/>
  <c r="Q19" i="4" s="1"/>
  <c r="R19" i="4" s="1"/>
  <c r="F16" i="4"/>
  <c r="E16" i="4"/>
  <c r="D16" i="4"/>
  <c r="H16" i="4"/>
  <c r="H19" i="4"/>
  <c r="H18" i="4"/>
  <c r="H22" i="4"/>
  <c r="H21" i="4"/>
  <c r="H20" i="4"/>
  <c r="L21" i="4"/>
  <c r="L20" i="4"/>
  <c r="L19" i="4"/>
  <c r="L18" i="4"/>
  <c r="L22" i="4"/>
  <c r="I19" i="4"/>
  <c r="I18" i="4"/>
  <c r="I22" i="4"/>
  <c r="I21" i="4"/>
  <c r="I20" i="4"/>
  <c r="G19" i="4"/>
  <c r="G18" i="4"/>
  <c r="G22" i="4"/>
  <c r="G21" i="4"/>
  <c r="G20" i="4"/>
  <c r="J18" i="4"/>
  <c r="J21" i="4"/>
  <c r="J22" i="4"/>
  <c r="J20" i="4"/>
  <c r="J19" i="4"/>
  <c r="R11" i="4"/>
  <c r="K22" i="4"/>
  <c r="K21" i="4"/>
  <c r="K20" i="4"/>
  <c r="K19" i="4"/>
  <c r="K18" i="4"/>
  <c r="D21" i="4" l="1"/>
  <c r="D22" i="4"/>
  <c r="D20" i="4"/>
  <c r="D19" i="4"/>
  <c r="D18" i="4"/>
  <c r="E21" i="4"/>
  <c r="E20" i="4"/>
  <c r="E19" i="4"/>
  <c r="E18" i="4"/>
  <c r="E22" i="4"/>
  <c r="F22" i="4"/>
  <c r="F18" i="4"/>
  <c r="F19" i="4"/>
  <c r="F20" i="4"/>
  <c r="F21" i="4"/>
</calcChain>
</file>

<file path=xl/sharedStrings.xml><?xml version="1.0" encoding="utf-8"?>
<sst xmlns="http://schemas.openxmlformats.org/spreadsheetml/2006/main" count="217" uniqueCount="172">
  <si>
    <t>Pacific Biochar Benefit Corporation</t>
  </si>
  <si>
    <t>Biochar Characteristics Input Page</t>
  </si>
  <si>
    <t>Bulk Density (dry weight)</t>
  </si>
  <si>
    <r>
      <rPr>
        <sz val="12"/>
        <color theme="1"/>
        <rFont val="Calibri"/>
        <family val="2"/>
      </rPr>
      <t>lbs/ft</t>
    </r>
    <r>
      <rPr>
        <vertAlign val="superscript"/>
        <sz val="12"/>
        <color theme="1"/>
        <rFont val="Calibri"/>
        <family val="2"/>
      </rPr>
      <t>3</t>
    </r>
  </si>
  <si>
    <t>Moisture Content %</t>
  </si>
  <si>
    <r>
      <rPr>
        <b/>
        <sz val="12"/>
        <color theme="1"/>
        <rFont val="Calibri"/>
        <family val="2"/>
      </rPr>
      <t>Organic Carbon (C</t>
    </r>
    <r>
      <rPr>
        <b/>
        <vertAlign val="subscript"/>
        <sz val="12"/>
        <color theme="1"/>
        <rFont val="Calibri"/>
        <family val="2"/>
      </rPr>
      <t>org</t>
    </r>
    <r>
      <rPr>
        <b/>
        <sz val="12"/>
        <color theme="1"/>
        <rFont val="Calibri"/>
        <family val="2"/>
      </rPr>
      <t>) %</t>
    </r>
  </si>
  <si>
    <r>
      <rPr>
        <b/>
        <sz val="12"/>
        <color theme="1"/>
        <rFont val="Calibri"/>
        <family val="2"/>
      </rPr>
      <t>H : C</t>
    </r>
    <r>
      <rPr>
        <b/>
        <vertAlign val="subscript"/>
        <sz val="12"/>
        <color theme="1"/>
        <rFont val="Calibri"/>
        <family val="2"/>
      </rPr>
      <t>org</t>
    </r>
  </si>
  <si>
    <t>molar ratio</t>
  </si>
  <si>
    <t>Liming (as CaCO3 equivalent) %</t>
  </si>
  <si>
    <t>Nitrogen, N</t>
  </si>
  <si>
    <t>ppm</t>
  </si>
  <si>
    <t>Percent to ppm converter (*10,000)</t>
  </si>
  <si>
    <t>Phosphorous, P</t>
  </si>
  <si>
    <t xml:space="preserve">Percent </t>
  </si>
  <si>
    <t>PPM</t>
  </si>
  <si>
    <t>Potassium, K</t>
  </si>
  <si>
    <t>Calcium, Ca</t>
  </si>
  <si>
    <t>Magnesium, Mg</t>
  </si>
  <si>
    <t>mg/kg to ppm converter (1 : 1)</t>
  </si>
  <si>
    <t>Sulfur, S</t>
  </si>
  <si>
    <t>mg/kg</t>
  </si>
  <si>
    <t>Sodium, Na</t>
  </si>
  <si>
    <t>Chlorine, Cl</t>
  </si>
  <si>
    <t>Aluminium, Al</t>
  </si>
  <si>
    <t>Copper, Cu</t>
  </si>
  <si>
    <t>Zinc, Zn</t>
  </si>
  <si>
    <t>Iron, Fe</t>
  </si>
  <si>
    <t>Manganese, Mn</t>
  </si>
  <si>
    <t>Boron, B</t>
  </si>
  <si>
    <t>*all values assume a dry weight basis, except MC %</t>
  </si>
  <si>
    <t>Key</t>
  </si>
  <si>
    <t>Input cell</t>
  </si>
  <si>
    <t>Output cell</t>
  </si>
  <si>
    <t>Constant</t>
  </si>
  <si>
    <t>Liming, NPK</t>
  </si>
  <si>
    <t>BIOCHAR CHARACTERISTICS</t>
  </si>
  <si>
    <t xml:space="preserve">Liming and NPK Outcomes per Application </t>
  </si>
  <si>
    <t>Tons biochar applied (wet weight)</t>
  </si>
  <si>
    <t>Liming</t>
  </si>
  <si>
    <r>
      <rPr>
        <b/>
        <sz val="12"/>
        <color theme="1"/>
        <rFont val="Calibri"/>
        <family val="2"/>
      </rPr>
      <t>CaCO</t>
    </r>
    <r>
      <rPr>
        <b/>
        <vertAlign val="subscript"/>
        <sz val="12"/>
        <color theme="1"/>
        <rFont val="Calibri"/>
        <family val="2"/>
      </rPr>
      <t>3</t>
    </r>
    <r>
      <rPr>
        <b/>
        <sz val="12"/>
        <color theme="1"/>
        <rFont val="Calibri"/>
        <family val="2"/>
      </rPr>
      <t xml:space="preserve"> equivalent %</t>
    </r>
  </si>
  <si>
    <t>Liming equivalent, tons CaCO3</t>
  </si>
  <si>
    <r>
      <rPr>
        <sz val="12"/>
        <color theme="1"/>
        <rFont val="Calibri"/>
        <family val="2"/>
      </rPr>
      <t>Tons CaCO</t>
    </r>
    <r>
      <rPr>
        <vertAlign val="sub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>e / ton biochar (wet weight)</t>
    </r>
  </si>
  <si>
    <t>N added (lbs)</t>
  </si>
  <si>
    <t>N</t>
  </si>
  <si>
    <t>Total N ppm (dry weight)</t>
  </si>
  <si>
    <t>P added (lbs)</t>
  </si>
  <si>
    <t>lbs N / ton biochar (wet weight)</t>
  </si>
  <si>
    <r>
      <rPr>
        <sz val="10"/>
        <color theme="1"/>
        <rFont val="Verdana"/>
        <family val="2"/>
      </rPr>
      <t>P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O</t>
    </r>
    <r>
      <rPr>
        <vertAlign val="subscript"/>
        <sz val="10"/>
        <color theme="1"/>
        <rFont val="Verdana"/>
        <family val="2"/>
      </rPr>
      <t>5</t>
    </r>
    <r>
      <rPr>
        <sz val="10"/>
        <color theme="1"/>
        <rFont val="Verdana"/>
        <family val="2"/>
      </rPr>
      <t xml:space="preserve"> added (lbs)</t>
    </r>
  </si>
  <si>
    <t>P</t>
  </si>
  <si>
    <t>Total P ppm (dry weight)</t>
  </si>
  <si>
    <t xml:space="preserve">K added (lbs) </t>
  </si>
  <si>
    <t>lbs P / ton biochar (wet weight)</t>
  </si>
  <si>
    <r>
      <rPr>
        <sz val="10"/>
        <color theme="1"/>
        <rFont val="Verdana"/>
        <family val="2"/>
      </rPr>
      <t>K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 xml:space="preserve">O added (lbs) </t>
    </r>
  </si>
  <si>
    <t>K</t>
  </si>
  <si>
    <t>Total K ppm (dry weight)</t>
  </si>
  <si>
    <t>Ca added (lbs)</t>
  </si>
  <si>
    <t>lbs K / ton biochar (wet weight)</t>
  </si>
  <si>
    <t>Mg added (lbs)</t>
  </si>
  <si>
    <t>Ca</t>
  </si>
  <si>
    <t>Total Ca ppm (dry weight)</t>
  </si>
  <si>
    <t>S added (lbs)</t>
  </si>
  <si>
    <t>lbs Ca / ton biochar (wet weight)</t>
  </si>
  <si>
    <r>
      <rPr>
        <sz val="10"/>
        <color theme="1"/>
        <rFont val="Verdana"/>
        <family val="2"/>
      </rPr>
      <t>SO</t>
    </r>
    <r>
      <rPr>
        <vertAlign val="subscript"/>
        <sz val="10"/>
        <color theme="1"/>
        <rFont val="Verdana"/>
        <family val="2"/>
      </rPr>
      <t>4</t>
    </r>
    <r>
      <rPr>
        <sz val="10"/>
        <color theme="1"/>
        <rFont val="Verdana"/>
        <family val="2"/>
      </rPr>
      <t xml:space="preserve"> added (lbs)</t>
    </r>
  </si>
  <si>
    <t>Mg</t>
  </si>
  <si>
    <t>Total Mg ppm (dry weight)</t>
  </si>
  <si>
    <t>Na added (lbs)</t>
  </si>
  <si>
    <t>lbs Mg / ton biochar (wet weight)</t>
  </si>
  <si>
    <t>Cl added (lbs)</t>
  </si>
  <si>
    <t>S</t>
  </si>
  <si>
    <t>Total S ppm (dry weight)</t>
  </si>
  <si>
    <t>Al added (lbs)</t>
  </si>
  <si>
    <t>lbs S / ton biochar (wet weight)</t>
  </si>
  <si>
    <t>Cu added (lbs)</t>
  </si>
  <si>
    <t>Na</t>
  </si>
  <si>
    <t>Total Na ppm (dry weight)</t>
  </si>
  <si>
    <t>Zn added (lbs)</t>
  </si>
  <si>
    <t>lbs Na / ton biochar (wet weight)</t>
  </si>
  <si>
    <t>Fe added (lbs)</t>
  </si>
  <si>
    <t>Cl</t>
  </si>
  <si>
    <t>Total Cl ppm (dry weight)</t>
  </si>
  <si>
    <t>Mn added (lbs)</t>
  </si>
  <si>
    <t>lbs Cl / ton biochar (wet weight)</t>
  </si>
  <si>
    <t>B added (lbs)</t>
  </si>
  <si>
    <t>Al</t>
  </si>
  <si>
    <t>Total Al ppm (dry weight)</t>
  </si>
  <si>
    <t>lbs Al / ton biochar (wet weight)</t>
  </si>
  <si>
    <t>Cu</t>
  </si>
  <si>
    <t>Total Cu ppm (dry weight)</t>
  </si>
  <si>
    <t>lbs Cu / ton biochar (wet weight)</t>
  </si>
  <si>
    <t>Zn</t>
  </si>
  <si>
    <t>Total Zn ppm (dry weight)</t>
  </si>
  <si>
    <t>lbs Zn / ton biochar (wet weight)</t>
  </si>
  <si>
    <t>Fe</t>
  </si>
  <si>
    <t>Total Fe ppm (dry weight)</t>
  </si>
  <si>
    <t>lbs Fe / ton biochar (wet weight)</t>
  </si>
  <si>
    <t>Mn</t>
  </si>
  <si>
    <t>Total Mn ppm (dry weight)</t>
  </si>
  <si>
    <t>lbs Mn / ton biochar (wet weight)</t>
  </si>
  <si>
    <t>B</t>
  </si>
  <si>
    <t>Total B ppm (dry weight)</t>
  </si>
  <si>
    <t>lbs B / ton biochar (wet weight)</t>
  </si>
  <si>
    <t>REFERENCES</t>
  </si>
  <si>
    <t>PPM to lbs/ton</t>
  </si>
  <si>
    <r>
      <rPr>
        <sz val="10"/>
        <color theme="1"/>
        <rFont val="Verdana"/>
        <family val="2"/>
      </rPr>
      <t>K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O to K</t>
    </r>
  </si>
  <si>
    <r>
      <rPr>
        <sz val="10"/>
        <color theme="1"/>
        <rFont val="Verdana"/>
        <family val="2"/>
      </rPr>
      <t>K to K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O</t>
    </r>
  </si>
  <si>
    <r>
      <rPr>
        <sz val="10"/>
        <color theme="1"/>
        <rFont val="Verdana"/>
        <family val="2"/>
      </rPr>
      <t>P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O</t>
    </r>
    <r>
      <rPr>
        <vertAlign val="subscript"/>
        <sz val="10"/>
        <color theme="1"/>
        <rFont val="Verdana"/>
        <family val="2"/>
      </rPr>
      <t>5</t>
    </r>
    <r>
      <rPr>
        <sz val="10"/>
        <color theme="1"/>
        <rFont val="Verdana"/>
        <family val="2"/>
      </rPr>
      <t xml:space="preserve"> to P</t>
    </r>
  </si>
  <si>
    <r>
      <rPr>
        <sz val="10"/>
        <color theme="1"/>
        <rFont val="Verdana"/>
        <family val="2"/>
      </rPr>
      <t>P to P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O</t>
    </r>
    <r>
      <rPr>
        <vertAlign val="subscript"/>
        <sz val="10"/>
        <color theme="1"/>
        <rFont val="Verdana"/>
        <family val="2"/>
      </rPr>
      <t>5</t>
    </r>
  </si>
  <si>
    <r>
      <rPr>
        <sz val="10"/>
        <color theme="1"/>
        <rFont val="Verdana"/>
        <family val="2"/>
      </rPr>
      <t>S to SO</t>
    </r>
    <r>
      <rPr>
        <vertAlign val="subscript"/>
        <sz val="10"/>
        <color theme="1"/>
        <rFont val="Verdana"/>
        <family val="2"/>
      </rPr>
      <t>4</t>
    </r>
  </si>
  <si>
    <r>
      <rPr>
        <sz val="10"/>
        <color theme="1"/>
        <rFont val="Verdana"/>
        <family val="2"/>
      </rPr>
      <t>SO</t>
    </r>
    <r>
      <rPr>
        <vertAlign val="subscript"/>
        <sz val="10"/>
        <color theme="1"/>
        <rFont val="Verdana"/>
        <family val="2"/>
      </rPr>
      <t>4</t>
    </r>
    <r>
      <rPr>
        <sz val="10"/>
        <color theme="1"/>
        <rFont val="Verdana"/>
        <family val="2"/>
      </rPr>
      <t xml:space="preserve"> to S</t>
    </r>
  </si>
  <si>
    <t>Cultivation specs</t>
  </si>
  <si>
    <t>Biochar tons/acre (applied as delivered)</t>
  </si>
  <si>
    <t>Inches depth</t>
  </si>
  <si>
    <t>Percent acreage cultivated</t>
  </si>
  <si>
    <t>Cultivation depth_ inches</t>
  </si>
  <si>
    <t>Tons Biochar required (dry)</t>
  </si>
  <si>
    <t>Tons Biochar required (wet)</t>
  </si>
  <si>
    <t>Tons Biochar (wet)</t>
  </si>
  <si>
    <t>Treated Soil Volume and Weight</t>
  </si>
  <si>
    <t>tons soil/acre</t>
  </si>
  <si>
    <t>BIOCHAR (as delivered)</t>
  </si>
  <si>
    <t>Moisture Content</t>
  </si>
  <si>
    <t>SOIL</t>
  </si>
  <si>
    <t>sq ft / acre</t>
  </si>
  <si>
    <t>Soil bulk density g/cm</t>
  </si>
  <si>
    <t>Soil wieght per acre at 12", lbs</t>
  </si>
  <si>
    <t>Soil wieght per acre at 12", tons</t>
  </si>
  <si>
    <t>%SOM inputs and outcomes</t>
  </si>
  <si>
    <t>GENERAL MATRIX_ %Soil Organic Matter outcomes per application (wet ton)</t>
  </si>
  <si>
    <t>PROJECT SPECIFIC_ % SOM outcomes per application</t>
  </si>
  <si>
    <t>Biochar Application Rate_ %SOM Input, Ton/ Acre Output</t>
  </si>
  <si>
    <t>% SOM increase desired</t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</si>
  <si>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required</t>
    </r>
  </si>
  <si>
    <t>Biochar Application Rate_ Tons/ Acre Input, %SOM Output</t>
  </si>
  <si>
    <t>GENERAL MATRIX_ %Soil Organic Matter outcomes per application (cubic yard)</t>
  </si>
  <si>
    <t>Achieved Rate (%SOM)</t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</si>
  <si>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/ acre</t>
    </r>
  </si>
  <si>
    <t>Biochar Application Rate_ Cubic Yard/ Acre Input, %SOM Output</t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</si>
  <si>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biochar</t>
    </r>
  </si>
  <si>
    <r>
      <rPr>
        <sz val="12"/>
        <color theme="1"/>
        <rFont val="Calibri"/>
        <family val="2"/>
      </rPr>
      <t>ft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/ acre</t>
    </r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</si>
  <si>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/ acre</t>
    </r>
  </si>
  <si>
    <r>
      <rPr>
        <sz val="12"/>
        <color theme="1"/>
        <rFont val="Calibri"/>
        <family val="2"/>
      </rPr>
      <t>soil density ton/yd</t>
    </r>
    <r>
      <rPr>
        <vertAlign val="superscript"/>
        <sz val="12"/>
        <color theme="1"/>
        <rFont val="Calibri"/>
        <family val="2"/>
      </rPr>
      <t>3</t>
    </r>
  </si>
  <si>
    <r>
      <rPr>
        <sz val="12"/>
        <color theme="1"/>
        <rFont val="Calibri"/>
        <family val="2"/>
      </rPr>
      <t>Soil bulk density lb/ft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(*62.428)</t>
    </r>
  </si>
  <si>
    <t>Wet ton</t>
  </si>
  <si>
    <t>Dry ton</t>
  </si>
  <si>
    <t>lbs per ton</t>
  </si>
  <si>
    <t>US ton per metric ton</t>
  </si>
  <si>
    <t xml:space="preserve">General Conversions </t>
  </si>
  <si>
    <t>Biochar volume and mass_ converter</t>
  </si>
  <si>
    <t>US / Metric_ converter</t>
  </si>
  <si>
    <r>
      <rPr>
        <sz val="12"/>
        <color theme="1"/>
        <rFont val="Calibri"/>
        <family val="2"/>
      </rPr>
      <t>Bulk density, lbs/ft</t>
    </r>
    <r>
      <rPr>
        <vertAlign val="superscript"/>
        <sz val="12"/>
        <color theme="1"/>
        <rFont val="Calibri"/>
        <family val="2"/>
      </rPr>
      <t>3</t>
    </r>
  </si>
  <si>
    <t>US ton</t>
  </si>
  <si>
    <t>Metric ton</t>
  </si>
  <si>
    <r>
      <rPr>
        <sz val="12"/>
        <color theme="1"/>
        <rFont val="Calibri"/>
        <family val="2"/>
      </rPr>
      <t>lbs/yd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(dry)</t>
    </r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</si>
  <si>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>/ton (dry)</t>
    </r>
  </si>
  <si>
    <r>
      <rPr>
        <sz val="12"/>
        <color theme="1"/>
        <rFont val="Calibri"/>
        <family val="2"/>
      </rPr>
      <t>lb/yd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(wet)</t>
    </r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</si>
  <si>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>/ton (wet)</t>
    </r>
  </si>
  <si>
    <t>Acre</t>
  </si>
  <si>
    <t>Hectare</t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</si>
  <si>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</si>
  <si>
    <r>
      <rPr>
        <sz val="12"/>
        <color theme="1"/>
        <rFont val="Calibri"/>
        <family val="2"/>
      </rPr>
      <t>yd</t>
    </r>
    <r>
      <rPr>
        <vertAlign val="superscript"/>
        <sz val="12"/>
        <color theme="1"/>
        <rFont val="Calibri"/>
        <family val="2"/>
      </rPr>
      <t>3</t>
    </r>
  </si>
  <si>
    <t>US tons / acre</t>
  </si>
  <si>
    <t>Metric tons / ha</t>
  </si>
  <si>
    <t>References</t>
  </si>
  <si>
    <r>
      <rPr>
        <sz val="12"/>
        <color theme="1"/>
        <rFont val="Calibri"/>
        <family val="2"/>
      </rPr>
      <t>ft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per yd</t>
    </r>
    <r>
      <rPr>
        <vertAlign val="superscript"/>
        <sz val="12"/>
        <color theme="1"/>
        <rFont val="Calibri"/>
        <family val="2"/>
      </rPr>
      <t>3</t>
    </r>
  </si>
  <si>
    <t>Acre per Hectare</t>
  </si>
  <si>
    <t>US t/a to Metric t/ha</t>
  </si>
  <si>
    <t>Tons Biochar applied (dry)</t>
  </si>
  <si>
    <t>Organic Matter (OM) %</t>
  </si>
  <si>
    <t>Tons OM needed</t>
  </si>
  <si>
    <t>Tons OM applied</t>
  </si>
  <si>
    <t>Organic Matter (OM)</t>
  </si>
  <si>
    <t>Tons OM per one ton biochar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</si>
</sst>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_(* #,##0_);_(* \(#,##0\);_(* &quot;-&quot;??_);_(@_)"/>
  </numFmts>
  <fonts count="15">
    <font>
      <sz val="12"/>
      <color theme="1"/>
      <name val="Calibri"/>
      <scheme val="minor"/>
    </font>
    <font>
      <b/>
      <sz val="14"/>
      <color theme="1"/>
      <name val="Cutive"/>
    </font>
    <font>
      <b/>
      <sz val="12"/>
      <color theme="1"/>
      <name val="Cutive"/>
    </font>
    <font>
      <b/>
      <sz val="12"/>
      <color theme="1"/>
      <name val="Calibri"/>
      <family val="2"/>
    </font>
    <font>
      <sz val="12"/>
      <color rgb="FF3F3F76"/>
      <name val="Calibri"/>
      <family val="2"/>
    </font>
    <font>
      <sz val="12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3F3F3F"/>
      <name val="Calibri"/>
      <family val="2"/>
    </font>
    <font>
      <sz val="12"/>
      <name val="Calibri"/>
      <family val="2"/>
    </font>
    <font>
      <sz val="12"/>
      <color theme="1"/>
      <name val="Courier New"/>
      <family val="1"/>
    </font>
    <font>
      <vertAlign val="superscript"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vertAlign val="subscript"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 style="medium">
        <color rgb="FF000000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rgb="FF000000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5" fillId="0" borderId="0" xfId="0" applyFont="1"/>
    <xf numFmtId="164" fontId="4" fillId="2" borderId="1" xfId="0" applyNumberFormat="1" applyFont="1" applyFill="1" applyBorder="1"/>
    <xf numFmtId="10" fontId="4" fillId="2" borderId="1" xfId="0" applyNumberFormat="1" applyFont="1" applyFill="1" applyBorder="1"/>
    <xf numFmtId="0" fontId="6" fillId="0" borderId="0" xfId="0" applyFont="1"/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0" fontId="4" fillId="2" borderId="4" xfId="0" applyNumberFormat="1" applyFont="1" applyFill="1" applyBorder="1" applyAlignment="1">
      <alignment horizontal="left"/>
    </xf>
    <xf numFmtId="0" fontId="8" fillId="3" borderId="5" xfId="0" applyFont="1" applyFill="1" applyBorder="1"/>
    <xf numFmtId="0" fontId="4" fillId="2" borderId="4" xfId="0" applyFont="1" applyFill="1" applyBorder="1" applyAlignment="1">
      <alignment horizontal="left"/>
    </xf>
    <xf numFmtId="0" fontId="3" fillId="0" borderId="0" xfId="0" applyFont="1"/>
    <xf numFmtId="0" fontId="4" fillId="2" borderId="3" xfId="0" applyFont="1" applyFill="1" applyBorder="1"/>
    <xf numFmtId="0" fontId="5" fillId="0" borderId="6" xfId="0" applyFont="1" applyBorder="1"/>
    <xf numFmtId="0" fontId="8" fillId="3" borderId="7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3" fillId="0" borderId="2" xfId="0" applyFont="1" applyBorder="1"/>
    <xf numFmtId="10" fontId="8" fillId="3" borderId="3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2" borderId="10" xfId="0" applyFont="1" applyFill="1" applyBorder="1"/>
    <xf numFmtId="0" fontId="3" fillId="0" borderId="6" xfId="0" applyFont="1" applyBorder="1"/>
    <xf numFmtId="10" fontId="8" fillId="3" borderId="7" xfId="0" applyNumberFormat="1" applyFont="1" applyFill="1" applyBorder="1"/>
    <xf numFmtId="0" fontId="5" fillId="0" borderId="12" xfId="0" applyFont="1" applyBorder="1"/>
    <xf numFmtId="0" fontId="8" fillId="3" borderId="13" xfId="0" applyFont="1" applyFill="1" applyBorder="1"/>
    <xf numFmtId="0" fontId="6" fillId="0" borderId="12" xfId="0" applyFont="1" applyBorder="1"/>
    <xf numFmtId="2" fontId="8" fillId="3" borderId="7" xfId="0" applyNumberFormat="1" applyFont="1" applyFill="1" applyBorder="1"/>
    <xf numFmtId="2" fontId="8" fillId="3" borderId="15" xfId="0" applyNumberFormat="1" applyFont="1" applyFill="1" applyBorder="1"/>
    <xf numFmtId="2" fontId="8" fillId="3" borderId="16" xfId="0" applyNumberFormat="1" applyFont="1" applyFill="1" applyBorder="1"/>
    <xf numFmtId="0" fontId="6" fillId="0" borderId="17" xfId="0" applyFont="1" applyBorder="1"/>
    <xf numFmtId="0" fontId="5" fillId="0" borderId="18" xfId="0" applyFont="1" applyBorder="1"/>
    <xf numFmtId="2" fontId="8" fillId="3" borderId="5" xfId="0" applyNumberFormat="1" applyFont="1" applyFill="1" applyBorder="1"/>
    <xf numFmtId="10" fontId="4" fillId="0" borderId="0" xfId="0" applyNumberFormat="1" applyFont="1"/>
    <xf numFmtId="0" fontId="8" fillId="0" borderId="0" xfId="0" applyFont="1"/>
    <xf numFmtId="0" fontId="6" fillId="0" borderId="2" xfId="0" applyFont="1" applyBorder="1"/>
    <xf numFmtId="0" fontId="6" fillId="0" borderId="6" xfId="0" applyFont="1" applyBorder="1"/>
    <xf numFmtId="0" fontId="5" fillId="0" borderId="7" xfId="0" applyFont="1" applyBorder="1"/>
    <xf numFmtId="165" fontId="5" fillId="0" borderId="7" xfId="0" applyNumberFormat="1" applyFont="1" applyBorder="1"/>
    <xf numFmtId="0" fontId="6" fillId="0" borderId="4" xfId="0" applyFont="1" applyBorder="1"/>
    <xf numFmtId="166" fontId="5" fillId="0" borderId="5" xfId="0" applyNumberFormat="1" applyFont="1" applyBorder="1"/>
    <xf numFmtId="0" fontId="7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6" fillId="0" borderId="0" xfId="0" applyFont="1" applyAlignment="1">
      <alignment horizontal="right"/>
    </xf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" xfId="0" applyFont="1" applyBorder="1"/>
    <xf numFmtId="10" fontId="8" fillId="3" borderId="25" xfId="0" applyNumberFormat="1" applyFont="1" applyFill="1" applyBorder="1"/>
    <xf numFmtId="10" fontId="8" fillId="3" borderId="15" xfId="0" applyNumberFormat="1" applyFont="1" applyFill="1" applyBorder="1"/>
    <xf numFmtId="0" fontId="4" fillId="2" borderId="26" xfId="0" applyFont="1" applyFill="1" applyBorder="1"/>
    <xf numFmtId="9" fontId="4" fillId="2" borderId="26" xfId="0" applyNumberFormat="1" applyFont="1" applyFill="1" applyBorder="1"/>
    <xf numFmtId="0" fontId="5" fillId="0" borderId="1" xfId="0" applyFont="1" applyBorder="1"/>
    <xf numFmtId="0" fontId="5" fillId="0" borderId="17" xfId="0" applyFont="1" applyBorder="1"/>
    <xf numFmtId="0" fontId="4" fillId="2" borderId="27" xfId="0" applyFont="1" applyFill="1" applyBorder="1"/>
    <xf numFmtId="10" fontId="8" fillId="3" borderId="28" xfId="0" applyNumberFormat="1" applyFont="1" applyFill="1" applyBorder="1"/>
    <xf numFmtId="10" fontId="8" fillId="3" borderId="29" xfId="0" applyNumberFormat="1" applyFont="1" applyFill="1" applyBorder="1"/>
    <xf numFmtId="10" fontId="4" fillId="2" borderId="26" xfId="0" applyNumberFormat="1" applyFont="1" applyFill="1" applyBorder="1"/>
    <xf numFmtId="2" fontId="8" fillId="3" borderId="30" xfId="0" applyNumberFormat="1" applyFont="1" applyFill="1" applyBorder="1"/>
    <xf numFmtId="165" fontId="8" fillId="3" borderId="31" xfId="0" applyNumberFormat="1" applyFont="1" applyFill="1" applyBorder="1"/>
    <xf numFmtId="10" fontId="8" fillId="3" borderId="30" xfId="0" applyNumberFormat="1" applyFont="1" applyFill="1" applyBorder="1"/>
    <xf numFmtId="165" fontId="8" fillId="3" borderId="25" xfId="0" applyNumberFormat="1" applyFont="1" applyFill="1" applyBorder="1"/>
    <xf numFmtId="165" fontId="8" fillId="3" borderId="15" xfId="0" applyNumberFormat="1" applyFont="1" applyFill="1" applyBorder="1"/>
    <xf numFmtId="0" fontId="5" fillId="0" borderId="0" xfId="0" applyFont="1" applyAlignment="1">
      <alignment horizontal="right"/>
    </xf>
    <xf numFmtId="167" fontId="8" fillId="3" borderId="32" xfId="0" applyNumberFormat="1" applyFont="1" applyFill="1" applyBorder="1"/>
    <xf numFmtId="1" fontId="8" fillId="3" borderId="32" xfId="0" applyNumberFormat="1" applyFont="1" applyFill="1" applyBorder="1"/>
    <xf numFmtId="2" fontId="8" fillId="3" borderId="32" xfId="0" applyNumberFormat="1" applyFont="1" applyFill="1" applyBorder="1"/>
    <xf numFmtId="0" fontId="5" fillId="0" borderId="33" xfId="0" applyFont="1" applyBorder="1"/>
    <xf numFmtId="0" fontId="5" fillId="0" borderId="19" xfId="0" applyFont="1" applyBorder="1"/>
    <xf numFmtId="0" fontId="5" fillId="0" borderId="35" xfId="0" applyFont="1" applyBorder="1"/>
    <xf numFmtId="0" fontId="8" fillId="3" borderId="36" xfId="0" applyFont="1" applyFill="1" applyBorder="1"/>
    <xf numFmtId="0" fontId="5" fillId="0" borderId="37" xfId="0" applyFont="1" applyBorder="1"/>
    <xf numFmtId="9" fontId="8" fillId="3" borderId="25" xfId="0" applyNumberFormat="1" applyFont="1" applyFill="1" applyBorder="1"/>
    <xf numFmtId="0" fontId="8" fillId="3" borderId="38" xfId="0" applyFont="1" applyFill="1" applyBorder="1"/>
    <xf numFmtId="165" fontId="8" fillId="3" borderId="1" xfId="0" applyNumberFormat="1" applyFont="1" applyFill="1" applyBorder="1"/>
    <xf numFmtId="165" fontId="8" fillId="3" borderId="38" xfId="0" applyNumberFormat="1" applyFont="1" applyFill="1" applyBorder="1"/>
    <xf numFmtId="2" fontId="8" fillId="3" borderId="1" xfId="0" applyNumberFormat="1" applyFont="1" applyFill="1" applyBorder="1"/>
    <xf numFmtId="2" fontId="8" fillId="3" borderId="34" xfId="0" applyNumberFormat="1" applyFont="1" applyFill="1" applyBorder="1"/>
    <xf numFmtId="165" fontId="8" fillId="3" borderId="29" xfId="0" applyNumberFormat="1" applyFont="1" applyFill="1" applyBorder="1"/>
    <xf numFmtId="0" fontId="4" fillId="2" borderId="40" xfId="0" applyFont="1" applyFill="1" applyBorder="1"/>
    <xf numFmtId="165" fontId="4" fillId="2" borderId="38" xfId="0" applyNumberFormat="1" applyFont="1" applyFill="1" applyBorder="1"/>
    <xf numFmtId="165" fontId="4" fillId="2" borderId="39" xfId="0" applyNumberFormat="1" applyFont="1" applyFill="1" applyBorder="1"/>
    <xf numFmtId="0" fontId="10" fillId="0" borderId="12" xfId="0" applyFont="1" applyBorder="1" applyAlignment="1">
      <alignment horizontal="left" vertical="center"/>
    </xf>
    <xf numFmtId="0" fontId="4" fillId="2" borderId="41" xfId="0" applyFont="1" applyFill="1" applyBorder="1"/>
    <xf numFmtId="2" fontId="8" fillId="3" borderId="29" xfId="0" applyNumberFormat="1" applyFont="1" applyFill="1" applyBorder="1"/>
    <xf numFmtId="0" fontId="6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10" fontId="8" fillId="3" borderId="47" xfId="0" applyNumberFormat="1" applyFont="1" applyFill="1" applyBorder="1"/>
    <xf numFmtId="2" fontId="8" fillId="3" borderId="47" xfId="0" applyNumberFormat="1" applyFont="1" applyFill="1" applyBorder="1"/>
    <xf numFmtId="0" fontId="5" fillId="0" borderId="47" xfId="0" applyFont="1" applyBorder="1"/>
    <xf numFmtId="0" fontId="4" fillId="2" borderId="47" xfId="0" applyFont="1" applyFill="1" applyBorder="1"/>
    <xf numFmtId="167" fontId="8" fillId="3" borderId="47" xfId="0" applyNumberFormat="1" applyFont="1" applyFill="1" applyBorder="1"/>
    <xf numFmtId="0" fontId="5" fillId="0" borderId="48" xfId="0" applyFont="1" applyBorder="1"/>
    <xf numFmtId="0" fontId="5" fillId="0" borderId="49" xfId="0" applyFont="1" applyBorder="1"/>
    <xf numFmtId="167" fontId="8" fillId="3" borderId="50" xfId="0" applyNumberFormat="1" applyFont="1" applyFill="1" applyBorder="1"/>
    <xf numFmtId="0" fontId="5" fillId="0" borderId="11" xfId="0" applyFont="1" applyBorder="1" applyAlignment="1">
      <alignment horizontal="center" vertical="center"/>
    </xf>
    <xf numFmtId="0" fontId="9" fillId="0" borderId="14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B40" sqref="B40"/>
    </sheetView>
  </sheetViews>
  <sheetFormatPr baseColWidth="10" defaultColWidth="11.1640625" defaultRowHeight="15" customHeight="1"/>
  <cols>
    <col min="1" max="1" width="10.83203125" customWidth="1"/>
    <col min="2" max="2" width="30.5" customWidth="1"/>
    <col min="3" max="3" width="10.83203125" customWidth="1"/>
    <col min="4" max="4" width="6.1640625" customWidth="1"/>
    <col min="5" max="6" width="10.83203125" customWidth="1"/>
    <col min="7" max="7" width="11" customWidth="1"/>
    <col min="8" max="9" width="10.83203125" customWidth="1"/>
  </cols>
  <sheetData>
    <row r="1" spans="1:9" ht="15.75" customHeight="1">
      <c r="A1" s="1" t="s">
        <v>0</v>
      </c>
    </row>
    <row r="2" spans="1:9" ht="15.75" customHeight="1">
      <c r="A2" s="2" t="s">
        <v>1</v>
      </c>
    </row>
    <row r="3" spans="1:9" ht="15.75" customHeight="1"/>
    <row r="4" spans="1:9" ht="15.75" customHeight="1">
      <c r="B4" s="3" t="s">
        <v>2</v>
      </c>
      <c r="C4" s="4">
        <v>6.8</v>
      </c>
      <c r="D4" s="5" t="s">
        <v>3</v>
      </c>
      <c r="I4" s="5"/>
    </row>
    <row r="5" spans="1:9" ht="15.75" customHeight="1">
      <c r="B5" s="3" t="s">
        <v>4</v>
      </c>
      <c r="C5" s="6">
        <v>0.5</v>
      </c>
      <c r="D5" s="5"/>
      <c r="I5" s="5"/>
    </row>
    <row r="6" spans="1:9" ht="15.75" customHeight="1">
      <c r="B6" s="3" t="s">
        <v>5</v>
      </c>
      <c r="C6" s="6">
        <v>0.87</v>
      </c>
      <c r="D6" s="5"/>
    </row>
    <row r="7" spans="1:9" ht="15.75" customHeight="1">
      <c r="B7" s="3" t="s">
        <v>167</v>
      </c>
      <c r="C7" s="6">
        <v>0.95199999999999996</v>
      </c>
      <c r="D7" s="5"/>
    </row>
    <row r="8" spans="1:9" ht="15.75" customHeight="1">
      <c r="B8" s="3" t="s">
        <v>6</v>
      </c>
      <c r="C8" s="4">
        <v>0.32</v>
      </c>
      <c r="D8" s="5" t="s">
        <v>7</v>
      </c>
    </row>
    <row r="9" spans="1:9" ht="15.75" customHeight="1">
      <c r="B9" s="3" t="s">
        <v>8</v>
      </c>
      <c r="C9" s="7">
        <v>8.5999999999999993E-2</v>
      </c>
      <c r="D9" s="5"/>
    </row>
    <row r="10" spans="1:9" ht="15.75" customHeight="1">
      <c r="B10" s="3" t="s">
        <v>9</v>
      </c>
      <c r="C10" s="4">
        <v>52</v>
      </c>
      <c r="D10" s="5" t="s">
        <v>10</v>
      </c>
      <c r="G10" s="8" t="s">
        <v>11</v>
      </c>
    </row>
    <row r="11" spans="1:9" ht="15.75" customHeight="1">
      <c r="B11" s="9" t="s">
        <v>12</v>
      </c>
      <c r="C11" s="4">
        <v>7</v>
      </c>
      <c r="D11" s="5" t="s">
        <v>10</v>
      </c>
      <c r="G11" s="10" t="s">
        <v>13</v>
      </c>
      <c r="H11" s="11" t="s">
        <v>14</v>
      </c>
    </row>
    <row r="12" spans="1:9" ht="15.75" customHeight="1">
      <c r="B12" s="9" t="s">
        <v>15</v>
      </c>
      <c r="C12" s="4">
        <v>76</v>
      </c>
      <c r="D12" s="5" t="s">
        <v>10</v>
      </c>
      <c r="G12" s="12">
        <v>0.05</v>
      </c>
      <c r="H12" s="13">
        <f>G12*10000</f>
        <v>500</v>
      </c>
    </row>
    <row r="13" spans="1:9" ht="15.75" customHeight="1">
      <c r="B13" s="9" t="s">
        <v>16</v>
      </c>
      <c r="C13" s="4">
        <v>6483</v>
      </c>
      <c r="D13" s="5" t="s">
        <v>10</v>
      </c>
    </row>
    <row r="14" spans="1:9" ht="15.75" customHeight="1">
      <c r="B14" s="9" t="s">
        <v>17</v>
      </c>
      <c r="C14" s="4">
        <v>899</v>
      </c>
      <c r="D14" s="5" t="s">
        <v>10</v>
      </c>
      <c r="G14" s="8" t="s">
        <v>18</v>
      </c>
    </row>
    <row r="15" spans="1:9" ht="15.75" customHeight="1">
      <c r="B15" s="9" t="s">
        <v>19</v>
      </c>
      <c r="C15" s="4">
        <v>751</v>
      </c>
      <c r="D15" s="5" t="s">
        <v>10</v>
      </c>
      <c r="G15" s="10" t="s">
        <v>20</v>
      </c>
      <c r="H15" s="11" t="s">
        <v>14</v>
      </c>
    </row>
    <row r="16" spans="1:9" ht="15.75" customHeight="1">
      <c r="B16" s="9" t="s">
        <v>21</v>
      </c>
      <c r="C16" s="4">
        <v>0</v>
      </c>
      <c r="D16" s="5" t="s">
        <v>10</v>
      </c>
      <c r="G16" s="14">
        <v>10</v>
      </c>
      <c r="H16" s="13">
        <f>G16</f>
        <v>10</v>
      </c>
    </row>
    <row r="17" spans="2:4" ht="15.75" customHeight="1">
      <c r="B17" s="9" t="s">
        <v>22</v>
      </c>
      <c r="C17" s="4">
        <v>103</v>
      </c>
      <c r="D17" s="5" t="s">
        <v>10</v>
      </c>
    </row>
    <row r="18" spans="2:4" ht="15.75" customHeight="1">
      <c r="B18" s="9" t="s">
        <v>23</v>
      </c>
      <c r="C18" s="4">
        <v>1072</v>
      </c>
      <c r="D18" s="5" t="s">
        <v>10</v>
      </c>
    </row>
    <row r="19" spans="2:4" ht="15.75" customHeight="1">
      <c r="B19" s="9" t="s">
        <v>24</v>
      </c>
      <c r="C19" s="4">
        <v>10.3</v>
      </c>
      <c r="D19" s="5" t="s">
        <v>10</v>
      </c>
    </row>
    <row r="20" spans="2:4" ht="15.75" customHeight="1">
      <c r="B20" s="9" t="s">
        <v>25</v>
      </c>
      <c r="C20" s="4">
        <v>16.399999999999999</v>
      </c>
      <c r="D20" s="5" t="s">
        <v>10</v>
      </c>
    </row>
    <row r="21" spans="2:4" ht="15.75" customHeight="1">
      <c r="B21" s="9" t="s">
        <v>26</v>
      </c>
      <c r="C21" s="4">
        <v>1798</v>
      </c>
      <c r="D21" s="5" t="s">
        <v>10</v>
      </c>
    </row>
    <row r="22" spans="2:4" ht="15.75" customHeight="1">
      <c r="B22" s="9" t="s">
        <v>27</v>
      </c>
      <c r="C22" s="4">
        <v>173</v>
      </c>
      <c r="D22" s="5" t="s">
        <v>10</v>
      </c>
    </row>
    <row r="23" spans="2:4" ht="15.75" customHeight="1">
      <c r="B23" s="9" t="s">
        <v>28</v>
      </c>
      <c r="C23" s="4">
        <v>19.2</v>
      </c>
      <c r="D23" s="5" t="s">
        <v>10</v>
      </c>
    </row>
    <row r="24" spans="2:4" ht="15.75" customHeight="1">
      <c r="C24" s="5" t="s">
        <v>29</v>
      </c>
    </row>
    <row r="25" spans="2:4" ht="15.75" customHeight="1"/>
    <row r="26" spans="2:4" ht="15.75" customHeight="1">
      <c r="B26" s="15" t="s">
        <v>30</v>
      </c>
    </row>
    <row r="27" spans="2:4" ht="15.75" customHeight="1">
      <c r="B27" s="10" t="s">
        <v>31</v>
      </c>
      <c r="C27" s="16"/>
    </row>
    <row r="28" spans="2:4" ht="15.75" customHeight="1">
      <c r="B28" s="17" t="s">
        <v>32</v>
      </c>
      <c r="C28" s="18"/>
    </row>
    <row r="29" spans="2:4" ht="15.75" customHeight="1">
      <c r="B29" s="19" t="s">
        <v>33</v>
      </c>
      <c r="C29" s="20"/>
    </row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9">
    <cfRule type="notContainsBlanks" dxfId="0" priority="1">
      <formula>LEN(TRIM(A19))&gt;0</formula>
    </cfRule>
  </conditionalFormatting>
  <dataValidations count="2">
    <dataValidation type="list" allowBlank="1" showErrorMessage="1" sqref="I5" xr:uid="{00000000-0002-0000-0000-000000000000}">
      <formula1>"lbs/yd3,kg/m3"</formula1>
    </dataValidation>
    <dataValidation type="list" allowBlank="1" showErrorMessage="1" sqref="I4" xr:uid="{00000000-0002-0000-0000-000001000000}">
      <formula1>"mg/kg,% (w/w)"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baseColWidth="10" defaultColWidth="11.1640625" defaultRowHeight="15" customHeight="1"/>
  <cols>
    <col min="1" max="1" width="10.83203125" customWidth="1"/>
    <col min="2" max="2" width="33.5" customWidth="1"/>
    <col min="3" max="3" width="10.5" customWidth="1"/>
    <col min="4" max="4" width="6.83203125" customWidth="1"/>
    <col min="5" max="5" width="15" customWidth="1"/>
    <col min="6" max="6" width="15.5" customWidth="1"/>
    <col min="7" max="7" width="10.83203125" customWidth="1"/>
  </cols>
  <sheetData>
    <row r="1" spans="1:7" ht="15.75" customHeight="1">
      <c r="A1" s="1" t="s">
        <v>0</v>
      </c>
    </row>
    <row r="2" spans="1:7" ht="15.75" customHeight="1">
      <c r="A2" s="2" t="s">
        <v>34</v>
      </c>
    </row>
    <row r="3" spans="1:7" ht="15.75" customHeight="1"/>
    <row r="4" spans="1:7" ht="15.75" customHeight="1">
      <c r="B4" s="5" t="s">
        <v>35</v>
      </c>
      <c r="E4" s="21" t="s">
        <v>36</v>
      </c>
      <c r="G4" s="8"/>
    </row>
    <row r="5" spans="1:7" ht="15.75" customHeight="1">
      <c r="B5" s="22" t="s">
        <v>4</v>
      </c>
      <c r="C5" s="23">
        <f>'Biochar Characteristics_input'!C5</f>
        <v>0.5</v>
      </c>
      <c r="E5" s="24" t="s">
        <v>37</v>
      </c>
      <c r="F5" s="25"/>
      <c r="G5" s="26">
        <v>10</v>
      </c>
    </row>
    <row r="6" spans="1:7" ht="15.75" customHeight="1">
      <c r="A6" s="104" t="s">
        <v>38</v>
      </c>
      <c r="B6" s="27" t="s">
        <v>39</v>
      </c>
      <c r="C6" s="28">
        <f>'Biochar Characteristics_input'!C9</f>
        <v>8.5999999999999993E-2</v>
      </c>
      <c r="E6" s="29" t="s">
        <v>40</v>
      </c>
      <c r="G6" s="30">
        <f>G5*$C$7</f>
        <v>0.42999999999999994</v>
      </c>
    </row>
    <row r="7" spans="1:7" ht="15.75" customHeight="1">
      <c r="A7" s="105"/>
      <c r="B7" s="17" t="s">
        <v>41</v>
      </c>
      <c r="C7" s="18">
        <f>1*(1-C5)*C6</f>
        <v>4.2999999999999997E-2</v>
      </c>
      <c r="E7" s="29" t="s">
        <v>42</v>
      </c>
      <c r="G7" s="18">
        <f>G5*$C$9</f>
        <v>0.52</v>
      </c>
    </row>
    <row r="8" spans="1:7" ht="15.75" customHeight="1">
      <c r="A8" s="104" t="s">
        <v>43</v>
      </c>
      <c r="B8" s="27" t="s">
        <v>44</v>
      </c>
      <c r="C8" s="18">
        <f>'Biochar Characteristics_input'!C10</f>
        <v>52</v>
      </c>
      <c r="E8" s="31" t="s">
        <v>45</v>
      </c>
      <c r="G8" s="32">
        <f>G5*$C$11</f>
        <v>7.0000000000000007E-2</v>
      </c>
    </row>
    <row r="9" spans="1:7" ht="15.75" customHeight="1">
      <c r="A9" s="105"/>
      <c r="B9" s="17" t="s">
        <v>46</v>
      </c>
      <c r="C9" s="18">
        <f>((1-$C$5)*C8)*$C$38</f>
        <v>5.2000000000000005E-2</v>
      </c>
      <c r="E9" s="31" t="s">
        <v>47</v>
      </c>
      <c r="G9" s="33">
        <f>G8*$C$42</f>
        <v>0.16030000000000003</v>
      </c>
    </row>
    <row r="10" spans="1:7" ht="15.75" customHeight="1">
      <c r="A10" s="104" t="s">
        <v>48</v>
      </c>
      <c r="B10" s="27" t="s">
        <v>49</v>
      </c>
      <c r="C10" s="18">
        <f>'Biochar Characteristics_input'!C11</f>
        <v>7</v>
      </c>
      <c r="E10" s="31" t="s">
        <v>50</v>
      </c>
      <c r="G10" s="34">
        <f>$G$5*C13</f>
        <v>0.76</v>
      </c>
    </row>
    <row r="11" spans="1:7" ht="15.75" customHeight="1">
      <c r="A11" s="105"/>
      <c r="B11" s="17" t="s">
        <v>51</v>
      </c>
      <c r="C11" s="18">
        <f>((1-$C$5)*C10)*$C$38</f>
        <v>7.0000000000000001E-3</v>
      </c>
      <c r="E11" s="31" t="s">
        <v>52</v>
      </c>
      <c r="G11" s="32">
        <f>G10*$C$40</f>
        <v>0.91549599999999998</v>
      </c>
    </row>
    <row r="12" spans="1:7" ht="15.75" customHeight="1">
      <c r="A12" s="104" t="s">
        <v>53</v>
      </c>
      <c r="B12" s="27" t="s">
        <v>54</v>
      </c>
      <c r="C12" s="18">
        <f>'Biochar Characteristics_input'!C12</f>
        <v>76</v>
      </c>
      <c r="E12" s="31" t="s">
        <v>55</v>
      </c>
      <c r="G12" s="32">
        <f>G5*C15</f>
        <v>64.830000000000013</v>
      </c>
    </row>
    <row r="13" spans="1:7" ht="15.75" customHeight="1">
      <c r="A13" s="105"/>
      <c r="B13" s="17" t="s">
        <v>56</v>
      </c>
      <c r="C13" s="18">
        <f>((1-$C$5)*C12)*$C$38</f>
        <v>7.5999999999999998E-2</v>
      </c>
      <c r="E13" s="31" t="s">
        <v>57</v>
      </c>
      <c r="G13" s="32">
        <f>G5*C17</f>
        <v>8.99</v>
      </c>
    </row>
    <row r="14" spans="1:7" ht="15.75" customHeight="1">
      <c r="A14" s="104" t="s">
        <v>58</v>
      </c>
      <c r="B14" s="27" t="s">
        <v>59</v>
      </c>
      <c r="C14" s="18">
        <f>'Biochar Characteristics_input'!C13</f>
        <v>6483</v>
      </c>
      <c r="E14" s="31" t="s">
        <v>60</v>
      </c>
      <c r="G14" s="32">
        <f>G5*C19</f>
        <v>7.51</v>
      </c>
    </row>
    <row r="15" spans="1:7" ht="15.75" customHeight="1">
      <c r="A15" s="105"/>
      <c r="B15" s="17" t="s">
        <v>61</v>
      </c>
      <c r="C15" s="18">
        <f>((1-$C$5)*C14)*$C$38</f>
        <v>6.4830000000000005</v>
      </c>
      <c r="E15" s="31" t="s">
        <v>62</v>
      </c>
      <c r="G15" s="32">
        <f>G14*$C$43</f>
        <v>22.53</v>
      </c>
    </row>
    <row r="16" spans="1:7" ht="15.75" customHeight="1">
      <c r="A16" s="104" t="s">
        <v>63</v>
      </c>
      <c r="B16" s="27" t="s">
        <v>64</v>
      </c>
      <c r="C16" s="18">
        <f>'Biochar Characteristics_input'!C14</f>
        <v>899</v>
      </c>
      <c r="E16" s="31" t="s">
        <v>65</v>
      </c>
      <c r="G16" s="32">
        <f>G5*C21</f>
        <v>0</v>
      </c>
    </row>
    <row r="17" spans="1:7" ht="15.75" customHeight="1">
      <c r="A17" s="105"/>
      <c r="B17" s="17" t="s">
        <v>66</v>
      </c>
      <c r="C17" s="18">
        <f>((1-$C$5)*C16)*$C$38</f>
        <v>0.89900000000000002</v>
      </c>
      <c r="E17" s="31" t="s">
        <v>67</v>
      </c>
      <c r="G17" s="32">
        <f>G5*C23</f>
        <v>1.03</v>
      </c>
    </row>
    <row r="18" spans="1:7" ht="15.75" customHeight="1">
      <c r="A18" s="104" t="s">
        <v>68</v>
      </c>
      <c r="B18" s="27" t="s">
        <v>69</v>
      </c>
      <c r="C18" s="18">
        <f>'Biochar Characteristics_input'!C15</f>
        <v>751</v>
      </c>
      <c r="E18" s="31" t="s">
        <v>70</v>
      </c>
      <c r="G18" s="32">
        <f>G5*C25</f>
        <v>10.72</v>
      </c>
    </row>
    <row r="19" spans="1:7" ht="15.75" customHeight="1">
      <c r="A19" s="105"/>
      <c r="B19" s="17" t="s">
        <v>71</v>
      </c>
      <c r="C19" s="18">
        <f>((1-$C$5)*C18)*$C$38</f>
        <v>0.751</v>
      </c>
      <c r="E19" s="31" t="s">
        <v>72</v>
      </c>
      <c r="G19" s="32">
        <f>G5*C27</f>
        <v>0.10300000000000001</v>
      </c>
    </row>
    <row r="20" spans="1:7" ht="15.75" customHeight="1">
      <c r="A20" s="104" t="s">
        <v>73</v>
      </c>
      <c r="B20" s="27" t="s">
        <v>74</v>
      </c>
      <c r="C20" s="18">
        <f>'Biochar Characteristics_input'!C16</f>
        <v>0</v>
      </c>
      <c r="E20" s="31" t="s">
        <v>75</v>
      </c>
      <c r="G20" s="32">
        <f>G5*C29</f>
        <v>0.16399999999999998</v>
      </c>
    </row>
    <row r="21" spans="1:7" ht="15.75" customHeight="1">
      <c r="A21" s="105"/>
      <c r="B21" s="17" t="s">
        <v>76</v>
      </c>
      <c r="C21" s="18">
        <f>((1-$C$5)*C20)*$C$38</f>
        <v>0</v>
      </c>
      <c r="E21" s="31" t="s">
        <v>77</v>
      </c>
      <c r="G21" s="32">
        <f>G5*C31</f>
        <v>17.98</v>
      </c>
    </row>
    <row r="22" spans="1:7" ht="15.75" customHeight="1">
      <c r="A22" s="104" t="s">
        <v>78</v>
      </c>
      <c r="B22" s="27" t="s">
        <v>79</v>
      </c>
      <c r="C22" s="18">
        <f>'Biochar Characteristics_input'!C17</f>
        <v>103</v>
      </c>
      <c r="E22" s="31" t="s">
        <v>80</v>
      </c>
      <c r="G22" s="32">
        <f>G5*C33</f>
        <v>1.7300000000000002</v>
      </c>
    </row>
    <row r="23" spans="1:7" ht="15.75" customHeight="1">
      <c r="A23" s="105"/>
      <c r="B23" s="17" t="s">
        <v>81</v>
      </c>
      <c r="C23" s="18">
        <f>((1-$C$5)*C22)*$C$38</f>
        <v>0.10300000000000001</v>
      </c>
      <c r="E23" s="35" t="s">
        <v>82</v>
      </c>
      <c r="F23" s="36"/>
      <c r="G23" s="37">
        <f>G5*C35</f>
        <v>0.19199999999999998</v>
      </c>
    </row>
    <row r="24" spans="1:7" ht="15.75" customHeight="1">
      <c r="A24" s="104" t="s">
        <v>83</v>
      </c>
      <c r="B24" s="27" t="s">
        <v>84</v>
      </c>
      <c r="C24" s="18">
        <f>'Biochar Characteristics_input'!C18</f>
        <v>1072</v>
      </c>
    </row>
    <row r="25" spans="1:7" ht="15.75" customHeight="1">
      <c r="A25" s="105"/>
      <c r="B25" s="17" t="s">
        <v>85</v>
      </c>
      <c r="C25" s="18">
        <f>((1-$C$5)*C24)*$C$38</f>
        <v>1.0720000000000001</v>
      </c>
    </row>
    <row r="26" spans="1:7" ht="15.75" customHeight="1">
      <c r="A26" s="104" t="s">
        <v>86</v>
      </c>
      <c r="B26" s="27" t="s">
        <v>87</v>
      </c>
      <c r="C26" s="18">
        <f>'Biochar Characteristics_input'!C19</f>
        <v>10.3</v>
      </c>
    </row>
    <row r="27" spans="1:7" ht="15.75" customHeight="1">
      <c r="A27" s="105"/>
      <c r="B27" s="17" t="s">
        <v>88</v>
      </c>
      <c r="C27" s="18">
        <f>((1-$C$5)*C26)*$C$38</f>
        <v>1.03E-2</v>
      </c>
    </row>
    <row r="28" spans="1:7" ht="15.75" customHeight="1">
      <c r="A28" s="104" t="s">
        <v>89</v>
      </c>
      <c r="B28" s="27" t="s">
        <v>90</v>
      </c>
      <c r="C28" s="18">
        <f>'Biochar Characteristics_input'!C20</f>
        <v>16.399999999999999</v>
      </c>
    </row>
    <row r="29" spans="1:7" ht="15.75" customHeight="1">
      <c r="A29" s="105"/>
      <c r="B29" s="17" t="s">
        <v>91</v>
      </c>
      <c r="C29" s="18">
        <f>((1-$C$5)*C28)*$C$38</f>
        <v>1.6399999999999998E-2</v>
      </c>
    </row>
    <row r="30" spans="1:7" ht="15.75" customHeight="1">
      <c r="A30" s="104" t="s">
        <v>92</v>
      </c>
      <c r="B30" s="27" t="s">
        <v>93</v>
      </c>
      <c r="C30" s="18">
        <f>'Biochar Characteristics_input'!C21</f>
        <v>1798</v>
      </c>
    </row>
    <row r="31" spans="1:7" ht="15.75" customHeight="1">
      <c r="A31" s="105"/>
      <c r="B31" s="17" t="s">
        <v>94</v>
      </c>
      <c r="C31" s="18">
        <f>((1-$C$5)*C30)*$C$38</f>
        <v>1.798</v>
      </c>
    </row>
    <row r="32" spans="1:7" ht="15.75" customHeight="1">
      <c r="A32" s="104" t="s">
        <v>95</v>
      </c>
      <c r="B32" s="27" t="s">
        <v>96</v>
      </c>
      <c r="C32" s="18">
        <f>'Biochar Characteristics_input'!C22</f>
        <v>173</v>
      </c>
    </row>
    <row r="33" spans="1:3" ht="15.75" customHeight="1">
      <c r="A33" s="105"/>
      <c r="B33" s="17" t="s">
        <v>97</v>
      </c>
      <c r="C33" s="18">
        <f>((1-$C$5)*C32)*$C$38</f>
        <v>0.17300000000000001</v>
      </c>
    </row>
    <row r="34" spans="1:3" ht="15.75" customHeight="1">
      <c r="A34" s="104" t="s">
        <v>98</v>
      </c>
      <c r="B34" s="27" t="s">
        <v>99</v>
      </c>
      <c r="C34" s="18">
        <f>'Biochar Characteristics_input'!C23</f>
        <v>19.2</v>
      </c>
    </row>
    <row r="35" spans="1:3" ht="15.75" customHeight="1">
      <c r="A35" s="105"/>
      <c r="B35" s="19" t="s">
        <v>100</v>
      </c>
      <c r="C35" s="13">
        <f>((1-$C$5)*C34)*$C$38</f>
        <v>1.9199999999999998E-2</v>
      </c>
    </row>
    <row r="36" spans="1:3" ht="15.75" customHeight="1">
      <c r="A36" s="29"/>
      <c r="B36" s="38"/>
      <c r="C36" s="39"/>
    </row>
    <row r="37" spans="1:3" ht="15.75" customHeight="1">
      <c r="A37" s="29"/>
      <c r="B37" s="5" t="s">
        <v>101</v>
      </c>
    </row>
    <row r="38" spans="1:3" ht="15.75" customHeight="1">
      <c r="A38" s="29"/>
      <c r="B38" s="40" t="s">
        <v>102</v>
      </c>
      <c r="C38" s="11">
        <v>2E-3</v>
      </c>
    </row>
    <row r="39" spans="1:3" ht="15.75" customHeight="1">
      <c r="A39" s="29"/>
      <c r="B39" s="41" t="s">
        <v>103</v>
      </c>
      <c r="C39" s="42">
        <v>0.83013000000000003</v>
      </c>
    </row>
    <row r="40" spans="1:3" ht="15.75" customHeight="1">
      <c r="A40" s="29"/>
      <c r="B40" s="41" t="s">
        <v>104</v>
      </c>
      <c r="C40" s="42">
        <v>1.2045999999999999</v>
      </c>
    </row>
    <row r="41" spans="1:3" ht="15.75" customHeight="1">
      <c r="A41" s="29"/>
      <c r="B41" s="41" t="s">
        <v>105</v>
      </c>
      <c r="C41" s="42">
        <v>0.437</v>
      </c>
    </row>
    <row r="42" spans="1:3" ht="15.75" customHeight="1">
      <c r="A42" s="29"/>
      <c r="B42" s="41" t="s">
        <v>106</v>
      </c>
      <c r="C42" s="42">
        <v>2.29</v>
      </c>
    </row>
    <row r="43" spans="1:3" ht="15.75" customHeight="1">
      <c r="B43" s="41" t="s">
        <v>107</v>
      </c>
      <c r="C43" s="43">
        <v>3</v>
      </c>
    </row>
    <row r="44" spans="1:3" ht="15.75" customHeight="1">
      <c r="A44" s="29"/>
      <c r="B44" s="44" t="s">
        <v>108</v>
      </c>
      <c r="C44" s="45">
        <f>1/3</f>
        <v>0.33333333333333331</v>
      </c>
    </row>
    <row r="45" spans="1:3" ht="15.75" customHeight="1">
      <c r="A45" s="29"/>
    </row>
    <row r="46" spans="1:3" ht="15.75" customHeight="1">
      <c r="A46" s="29"/>
      <c r="B46" s="15" t="s">
        <v>30</v>
      </c>
    </row>
    <row r="47" spans="1:3" ht="15.75" customHeight="1">
      <c r="A47" s="29"/>
      <c r="B47" s="10" t="s">
        <v>31</v>
      </c>
      <c r="C47" s="16"/>
    </row>
    <row r="48" spans="1:3" ht="15.75" customHeight="1">
      <c r="A48" s="29"/>
      <c r="B48" s="17" t="s">
        <v>32</v>
      </c>
      <c r="C48" s="18"/>
    </row>
    <row r="49" spans="1:3" ht="15.75" customHeight="1">
      <c r="A49" s="29"/>
      <c r="B49" s="19" t="s">
        <v>33</v>
      </c>
      <c r="C49" s="20"/>
    </row>
    <row r="50" spans="1:3" ht="15.75" customHeight="1">
      <c r="A50" s="29"/>
    </row>
    <row r="51" spans="1:3" ht="15.75" customHeight="1">
      <c r="A51" s="29"/>
    </row>
    <row r="52" spans="1:3" ht="15.75" customHeight="1">
      <c r="A52" s="29"/>
    </row>
    <row r="53" spans="1:3" ht="15.75" customHeight="1">
      <c r="A53" s="29"/>
    </row>
    <row r="54" spans="1:3" ht="15.75" customHeight="1">
      <c r="A54" s="29"/>
    </row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30:A31"/>
    <mergeCell ref="A32:A33"/>
    <mergeCell ref="A34:A3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tabSelected="1" workbookViewId="0">
      <selection activeCell="I31" sqref="I31"/>
    </sheetView>
  </sheetViews>
  <sheetFormatPr baseColWidth="10" defaultColWidth="11.1640625" defaultRowHeight="15" customHeight="1"/>
  <cols>
    <col min="1" max="1" width="3.5" customWidth="1"/>
    <col min="2" max="2" width="27.6640625" customWidth="1"/>
    <col min="3" max="4" width="10.83203125" customWidth="1"/>
    <col min="5" max="5" width="10.5" customWidth="1"/>
    <col min="6" max="12" width="10.83203125" customWidth="1"/>
    <col min="13" max="13" width="3.6640625" customWidth="1"/>
    <col min="14" max="14" width="3" customWidth="1"/>
    <col min="15" max="15" width="20.1640625" customWidth="1"/>
    <col min="16" max="16" width="22.83203125" customWidth="1"/>
    <col min="17" max="17" width="23.1640625" customWidth="1"/>
    <col min="18" max="18" width="24" customWidth="1"/>
    <col min="19" max="19" width="13.83203125" customWidth="1"/>
  </cols>
  <sheetData>
    <row r="1" spans="1:19" ht="15.75" customHeight="1">
      <c r="A1" s="1" t="s">
        <v>0</v>
      </c>
    </row>
    <row r="2" spans="1:19" ht="15.75" customHeight="1">
      <c r="A2" s="2" t="s">
        <v>126</v>
      </c>
    </row>
    <row r="3" spans="1:19" ht="15.75" customHeight="1"/>
    <row r="4" spans="1:19" ht="15.75" customHeight="1">
      <c r="A4" s="46" t="s">
        <v>127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N4" s="46" t="s">
        <v>128</v>
      </c>
      <c r="O4" s="47"/>
      <c r="P4" s="47"/>
      <c r="Q4" s="47"/>
      <c r="R4" s="47"/>
      <c r="S4" s="48"/>
    </row>
    <row r="5" spans="1:19" ht="15.75" customHeight="1">
      <c r="A5" s="29"/>
      <c r="B5" s="21"/>
      <c r="L5" s="49"/>
      <c r="N5" s="29"/>
      <c r="O5" s="21" t="s">
        <v>109</v>
      </c>
      <c r="S5" s="49"/>
    </row>
    <row r="6" spans="1:19" ht="15.75" customHeight="1">
      <c r="A6" s="29"/>
      <c r="C6" s="50" t="s">
        <v>110</v>
      </c>
      <c r="D6" s="51">
        <v>1</v>
      </c>
      <c r="E6" s="51">
        <v>2</v>
      </c>
      <c r="F6" s="51">
        <v>5</v>
      </c>
      <c r="G6" s="51">
        <v>10</v>
      </c>
      <c r="H6" s="51">
        <v>20</v>
      </c>
      <c r="I6" s="51">
        <v>30</v>
      </c>
      <c r="J6" s="51">
        <v>40</v>
      </c>
      <c r="K6" s="51">
        <v>50</v>
      </c>
      <c r="L6" s="52">
        <v>75</v>
      </c>
      <c r="N6" s="29"/>
      <c r="O6" s="53" t="s">
        <v>111</v>
      </c>
      <c r="P6" s="53" t="s">
        <v>112</v>
      </c>
      <c r="Q6" s="8"/>
      <c r="S6" s="49"/>
    </row>
    <row r="7" spans="1:19" ht="15.75" customHeight="1">
      <c r="A7" s="29"/>
      <c r="B7" s="8" t="s">
        <v>113</v>
      </c>
      <c r="C7" s="51">
        <v>3</v>
      </c>
      <c r="D7" s="54">
        <f t="shared" ref="D7:L7" si="0">(D$6*$C$29)/(($C7/12)*$C$36)</f>
        <v>1.0528778904397378E-3</v>
      </c>
      <c r="E7" s="54">
        <f t="shared" si="0"/>
        <v>2.1057557808794756E-3</v>
      </c>
      <c r="F7" s="54">
        <f t="shared" si="0"/>
        <v>5.2643894521986886E-3</v>
      </c>
      <c r="G7" s="54">
        <f t="shared" si="0"/>
        <v>1.0528778904397377E-2</v>
      </c>
      <c r="H7" s="54">
        <f t="shared" si="0"/>
        <v>2.1057557808794754E-2</v>
      </c>
      <c r="I7" s="54">
        <f t="shared" si="0"/>
        <v>3.158633671319213E-2</v>
      </c>
      <c r="J7" s="54">
        <f t="shared" si="0"/>
        <v>4.2115115617589509E-2</v>
      </c>
      <c r="K7" s="54">
        <f t="shared" si="0"/>
        <v>5.2643894521986881E-2</v>
      </c>
      <c r="L7" s="55">
        <f t="shared" si="0"/>
        <v>7.8965841782980328E-2</v>
      </c>
      <c r="N7" s="29"/>
      <c r="O7" s="56">
        <v>24</v>
      </c>
      <c r="P7" s="57">
        <v>0.25</v>
      </c>
      <c r="S7" s="49"/>
    </row>
    <row r="8" spans="1:19" ht="15.75" customHeight="1">
      <c r="A8" s="29"/>
      <c r="C8" s="51">
        <v>6</v>
      </c>
      <c r="D8" s="54">
        <f t="shared" ref="D8:L8" si="1">(D$6*$C$29)/(($C8/12)*$C$36)</f>
        <v>5.264389452198689E-4</v>
      </c>
      <c r="E8" s="54">
        <f t="shared" si="1"/>
        <v>1.0528778904397378E-3</v>
      </c>
      <c r="F8" s="54">
        <f t="shared" si="1"/>
        <v>2.6321947260993443E-3</v>
      </c>
      <c r="G8" s="54">
        <f t="shared" si="1"/>
        <v>5.2643894521986886E-3</v>
      </c>
      <c r="H8" s="54">
        <f t="shared" si="1"/>
        <v>1.0528778904397377E-2</v>
      </c>
      <c r="I8" s="54">
        <f t="shared" si="1"/>
        <v>1.5793168356596065E-2</v>
      </c>
      <c r="J8" s="54">
        <f t="shared" si="1"/>
        <v>2.1057557808794754E-2</v>
      </c>
      <c r="K8" s="54">
        <f t="shared" si="1"/>
        <v>2.632194726099344E-2</v>
      </c>
      <c r="L8" s="55">
        <f t="shared" si="1"/>
        <v>3.9482920891490164E-2</v>
      </c>
      <c r="N8" s="29"/>
      <c r="S8" s="49"/>
    </row>
    <row r="9" spans="1:19" ht="15.75" customHeight="1">
      <c r="A9" s="29"/>
      <c r="C9" s="51">
        <v>12</v>
      </c>
      <c r="D9" s="54">
        <f t="shared" ref="D9:L9" si="2">(D$6*$C$29)/(($C9/12)*$C$36)</f>
        <v>2.6321947260993445E-4</v>
      </c>
      <c r="E9" s="54">
        <f t="shared" si="2"/>
        <v>5.264389452198689E-4</v>
      </c>
      <c r="F9" s="54">
        <f t="shared" si="2"/>
        <v>1.3160973630496722E-3</v>
      </c>
      <c r="G9" s="54">
        <f t="shared" si="2"/>
        <v>2.6321947260993443E-3</v>
      </c>
      <c r="H9" s="54">
        <f t="shared" si="2"/>
        <v>5.2643894521986886E-3</v>
      </c>
      <c r="I9" s="54">
        <f t="shared" si="2"/>
        <v>7.8965841782980325E-3</v>
      </c>
      <c r="J9" s="54">
        <f t="shared" si="2"/>
        <v>1.0528778904397377E-2</v>
      </c>
      <c r="K9" s="54">
        <f t="shared" si="2"/>
        <v>1.316097363049672E-2</v>
      </c>
      <c r="L9" s="55">
        <f t="shared" si="2"/>
        <v>1.9741460445745082E-2</v>
      </c>
      <c r="N9" s="29"/>
      <c r="O9" s="21" t="s">
        <v>132</v>
      </c>
      <c r="S9" s="49"/>
    </row>
    <row r="10" spans="1:19" ht="15.75" customHeight="1">
      <c r="A10" s="29"/>
      <c r="C10" s="51">
        <v>18</v>
      </c>
      <c r="D10" s="54">
        <f t="shared" ref="D10:L10" si="3">(D$6*$C$29)/(($C10/12)*$C$36)</f>
        <v>1.7547964840662297E-4</v>
      </c>
      <c r="E10" s="54">
        <f t="shared" si="3"/>
        <v>3.5095929681324594E-4</v>
      </c>
      <c r="F10" s="54">
        <f t="shared" si="3"/>
        <v>8.7739824203311484E-4</v>
      </c>
      <c r="G10" s="54">
        <f t="shared" si="3"/>
        <v>1.7547964840662297E-3</v>
      </c>
      <c r="H10" s="54">
        <f t="shared" si="3"/>
        <v>3.5095929681324594E-3</v>
      </c>
      <c r="I10" s="54">
        <f t="shared" si="3"/>
        <v>5.2643894521986886E-3</v>
      </c>
      <c r="J10" s="54">
        <f t="shared" si="3"/>
        <v>7.0191859362649187E-3</v>
      </c>
      <c r="K10" s="54">
        <f t="shared" si="3"/>
        <v>8.773982420331148E-3</v>
      </c>
      <c r="L10" s="55">
        <f t="shared" si="3"/>
        <v>1.3160973630496722E-2</v>
      </c>
      <c r="N10" s="29"/>
      <c r="O10" s="58" t="s">
        <v>116</v>
      </c>
      <c r="P10" s="58" t="s">
        <v>166</v>
      </c>
      <c r="Q10" s="58" t="s">
        <v>169</v>
      </c>
      <c r="R10" s="58" t="s">
        <v>134</v>
      </c>
      <c r="S10" s="49"/>
    </row>
    <row r="11" spans="1:19" ht="15.75" customHeight="1">
      <c r="A11" s="59"/>
      <c r="B11" s="36"/>
      <c r="C11" s="60">
        <v>24</v>
      </c>
      <c r="D11" s="61">
        <f t="shared" ref="D11:L11" si="4">(D$6*$C$29)/(($C11/12)*$C$36)</f>
        <v>1.3160973630496723E-4</v>
      </c>
      <c r="E11" s="61">
        <f t="shared" si="4"/>
        <v>2.6321947260993445E-4</v>
      </c>
      <c r="F11" s="61">
        <f t="shared" si="4"/>
        <v>6.5804868152483608E-4</v>
      </c>
      <c r="G11" s="61">
        <f t="shared" si="4"/>
        <v>1.3160973630496722E-3</v>
      </c>
      <c r="H11" s="61">
        <f t="shared" si="4"/>
        <v>2.6321947260993443E-3</v>
      </c>
      <c r="I11" s="61">
        <f t="shared" si="4"/>
        <v>3.9482920891490162E-3</v>
      </c>
      <c r="J11" s="61">
        <f t="shared" si="4"/>
        <v>5.2643894521986886E-3</v>
      </c>
      <c r="K11" s="61">
        <f t="shared" si="4"/>
        <v>6.5804868152483601E-3</v>
      </c>
      <c r="L11" s="62">
        <f t="shared" si="4"/>
        <v>9.870730222872541E-3</v>
      </c>
      <c r="N11" s="29"/>
      <c r="O11" s="56">
        <v>10</v>
      </c>
      <c r="P11" s="64">
        <f>O11*(1-'Biochar Characteristics_input'!C5)</f>
        <v>5</v>
      </c>
      <c r="Q11" s="64">
        <f>O11*$C$28*(1-$C$27)</f>
        <v>4.76</v>
      </c>
      <c r="R11" s="66">
        <f>Q11/($R$23)</f>
        <v>5.2648767221373047E-3</v>
      </c>
      <c r="S11" s="49"/>
    </row>
    <row r="12" spans="1:19" ht="15.75" customHeight="1">
      <c r="N12" s="29"/>
      <c r="S12" s="49"/>
    </row>
    <row r="13" spans="1:19" ht="15.75" customHeight="1">
      <c r="N13" s="29"/>
      <c r="O13" s="21" t="s">
        <v>129</v>
      </c>
      <c r="S13" s="49"/>
    </row>
    <row r="14" spans="1:19" ht="15.75" customHeight="1">
      <c r="A14" s="46" t="s">
        <v>133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  <c r="N14" s="29"/>
      <c r="O14" s="58" t="s">
        <v>130</v>
      </c>
      <c r="P14" s="58" t="s">
        <v>168</v>
      </c>
      <c r="Q14" s="58" t="s">
        <v>114</v>
      </c>
      <c r="R14" s="58" t="s">
        <v>115</v>
      </c>
      <c r="S14" s="42" t="s">
        <v>131</v>
      </c>
    </row>
    <row r="15" spans="1:19" ht="15.75" customHeight="1">
      <c r="A15" s="29"/>
      <c r="L15" s="49"/>
      <c r="N15" s="29"/>
      <c r="O15" s="63">
        <v>5.3E-3</v>
      </c>
      <c r="P15" s="64">
        <f>R23*O15</f>
        <v>4.7917551219999996</v>
      </c>
      <c r="Q15" s="64">
        <f>P15/$C$28</f>
        <v>5.0333562205882352</v>
      </c>
      <c r="R15" s="64">
        <f>Q15/(1-$C$27)</f>
        <v>10.06671244117647</v>
      </c>
      <c r="S15" s="65">
        <f>R15*'General Conversions'!$C$12</f>
        <v>54.829588459566828</v>
      </c>
    </row>
    <row r="16" spans="1:19" ht="15.75" customHeight="1">
      <c r="A16" s="29"/>
      <c r="C16" s="50" t="s">
        <v>110</v>
      </c>
      <c r="D16" s="67">
        <f>D17/'General Conversions'!$C$12</f>
        <v>1.02816</v>
      </c>
      <c r="E16" s="67">
        <f>E17/'General Conversions'!$C$12</f>
        <v>2.2031999999999998</v>
      </c>
      <c r="F16" s="67">
        <f>F17/'General Conversions'!$C$12</f>
        <v>5.508</v>
      </c>
      <c r="G16" s="67">
        <f>G17/'General Conversions'!$C$12</f>
        <v>11.016</v>
      </c>
      <c r="H16" s="67">
        <f>H17/'General Conversions'!$C$12</f>
        <v>22.032</v>
      </c>
      <c r="I16" s="67">
        <f>I17/'General Conversions'!$C$12</f>
        <v>33.048000000000002</v>
      </c>
      <c r="J16" s="67">
        <f>J17/'General Conversions'!$C$12</f>
        <v>44.064</v>
      </c>
      <c r="K16" s="67">
        <f>K17/'General Conversions'!$C$12</f>
        <v>55.08</v>
      </c>
      <c r="L16" s="68">
        <f>L17/'General Conversions'!$C$12</f>
        <v>82.62</v>
      </c>
      <c r="N16" s="29"/>
      <c r="S16" s="49"/>
    </row>
    <row r="17" spans="1:19" ht="15.75" customHeight="1">
      <c r="A17" s="29"/>
      <c r="C17" s="69" t="s">
        <v>135</v>
      </c>
      <c r="D17" s="51">
        <v>5.6</v>
      </c>
      <c r="E17" s="51">
        <v>12</v>
      </c>
      <c r="F17" s="51">
        <v>30</v>
      </c>
      <c r="G17" s="51">
        <v>60</v>
      </c>
      <c r="H17" s="51">
        <v>120</v>
      </c>
      <c r="I17" s="51">
        <v>180</v>
      </c>
      <c r="J17" s="51">
        <v>240</v>
      </c>
      <c r="K17" s="51">
        <v>300</v>
      </c>
      <c r="L17" s="52">
        <v>450</v>
      </c>
      <c r="N17" s="29"/>
      <c r="O17" s="21" t="s">
        <v>136</v>
      </c>
      <c r="S17" s="49"/>
    </row>
    <row r="18" spans="1:19" ht="15.75" customHeight="1">
      <c r="A18" s="29"/>
      <c r="B18" s="8" t="s">
        <v>113</v>
      </c>
      <c r="C18" s="51">
        <v>3</v>
      </c>
      <c r="D18" s="54">
        <f t="shared" ref="D18:L18" si="5">(D$16*$C$29)/(($C18/12)*$C$36)</f>
        <v>1.0825269318345207E-3</v>
      </c>
      <c r="E18" s="54">
        <f t="shared" si="5"/>
        <v>2.3197005682168304E-3</v>
      </c>
      <c r="F18" s="54">
        <f t="shared" si="5"/>
        <v>5.7992514205420752E-3</v>
      </c>
      <c r="G18" s="54">
        <f t="shared" si="5"/>
        <v>1.159850284108415E-2</v>
      </c>
      <c r="H18" s="54">
        <f t="shared" si="5"/>
        <v>2.3197005682168301E-2</v>
      </c>
      <c r="I18" s="54">
        <f t="shared" si="5"/>
        <v>3.4795508523252458E-2</v>
      </c>
      <c r="J18" s="54">
        <f t="shared" si="5"/>
        <v>4.6394011364336601E-2</v>
      </c>
      <c r="K18" s="54">
        <f t="shared" si="5"/>
        <v>5.7992514205420752E-2</v>
      </c>
      <c r="L18" s="55">
        <f t="shared" si="5"/>
        <v>8.6988771308131138E-2</v>
      </c>
      <c r="N18" s="29"/>
      <c r="O18" s="58" t="s">
        <v>137</v>
      </c>
      <c r="P18" s="58" t="s">
        <v>116</v>
      </c>
      <c r="Q18" s="58" t="s">
        <v>169</v>
      </c>
      <c r="R18" s="58" t="s">
        <v>134</v>
      </c>
      <c r="S18" s="49"/>
    </row>
    <row r="19" spans="1:19" ht="15.75" customHeight="1">
      <c r="A19" s="29"/>
      <c r="C19" s="51">
        <v>6</v>
      </c>
      <c r="D19" s="54">
        <f t="shared" ref="D19:L19" si="6">(D$16*$C$29)/(($C19/12)*$C$36)</f>
        <v>5.4126346591726034E-4</v>
      </c>
      <c r="E19" s="54">
        <f t="shared" si="6"/>
        <v>1.1598502841084152E-3</v>
      </c>
      <c r="F19" s="54">
        <f t="shared" si="6"/>
        <v>2.8996257102710376E-3</v>
      </c>
      <c r="G19" s="54">
        <f t="shared" si="6"/>
        <v>5.7992514205420752E-3</v>
      </c>
      <c r="H19" s="54">
        <f t="shared" si="6"/>
        <v>1.159850284108415E-2</v>
      </c>
      <c r="I19" s="54">
        <f t="shared" si="6"/>
        <v>1.7397754261626229E-2</v>
      </c>
      <c r="J19" s="54">
        <f t="shared" si="6"/>
        <v>2.3197005682168301E-2</v>
      </c>
      <c r="K19" s="54">
        <f t="shared" si="6"/>
        <v>2.8996257102710376E-2</v>
      </c>
      <c r="L19" s="55">
        <f t="shared" si="6"/>
        <v>4.3494385654065569E-2</v>
      </c>
      <c r="N19" s="29"/>
      <c r="O19" s="56">
        <v>68</v>
      </c>
      <c r="P19" s="64">
        <f>O19/'General Conversions'!$C$12</f>
        <v>12.4848</v>
      </c>
      <c r="Q19" s="64">
        <f>P19*$C$28*(1-$C$27)</f>
        <v>5.9427648</v>
      </c>
      <c r="R19" s="66">
        <f>Q19/($R$23)</f>
        <v>6.573093290053982E-3</v>
      </c>
      <c r="S19" s="49"/>
    </row>
    <row r="20" spans="1:19" ht="15.75" customHeight="1">
      <c r="A20" s="29"/>
      <c r="C20" s="51">
        <v>12</v>
      </c>
      <c r="D20" s="54">
        <f t="shared" ref="D20:L20" si="7">(D$16*$C$29)/(($C20/12)*$C$36)</f>
        <v>2.7063173295863017E-4</v>
      </c>
      <c r="E20" s="54">
        <f t="shared" si="7"/>
        <v>5.799251420542076E-4</v>
      </c>
      <c r="F20" s="54">
        <f t="shared" si="7"/>
        <v>1.4498128551355188E-3</v>
      </c>
      <c r="G20" s="54">
        <f t="shared" si="7"/>
        <v>2.8996257102710376E-3</v>
      </c>
      <c r="H20" s="54">
        <f t="shared" si="7"/>
        <v>5.7992514205420752E-3</v>
      </c>
      <c r="I20" s="54">
        <f t="shared" si="7"/>
        <v>8.6988771308131145E-3</v>
      </c>
      <c r="J20" s="54">
        <f t="shared" si="7"/>
        <v>1.159850284108415E-2</v>
      </c>
      <c r="K20" s="54">
        <f t="shared" si="7"/>
        <v>1.4498128551355188E-2</v>
      </c>
      <c r="L20" s="55">
        <f t="shared" si="7"/>
        <v>2.1747192827032785E-2</v>
      </c>
      <c r="N20" s="29"/>
      <c r="S20" s="49"/>
    </row>
    <row r="21" spans="1:19" ht="15.75" customHeight="1">
      <c r="A21" s="29"/>
      <c r="C21" s="51">
        <v>18</v>
      </c>
      <c r="D21" s="54">
        <f t="shared" ref="D21:L21" si="8">(D$16*$C$29)/(($C21/12)*$C$36)</f>
        <v>1.8042115530575347E-4</v>
      </c>
      <c r="E21" s="54">
        <f t="shared" si="8"/>
        <v>3.866167613694717E-4</v>
      </c>
      <c r="F21" s="54">
        <f t="shared" si="8"/>
        <v>9.665419034236792E-4</v>
      </c>
      <c r="G21" s="54">
        <f t="shared" si="8"/>
        <v>1.9330838068473584E-3</v>
      </c>
      <c r="H21" s="54">
        <f t="shared" si="8"/>
        <v>3.8661676136947168E-3</v>
      </c>
      <c r="I21" s="54">
        <f t="shared" si="8"/>
        <v>5.799251420542076E-3</v>
      </c>
      <c r="J21" s="54">
        <f t="shared" si="8"/>
        <v>7.7323352273894336E-3</v>
      </c>
      <c r="K21" s="54">
        <f t="shared" si="8"/>
        <v>9.665419034236792E-3</v>
      </c>
      <c r="L21" s="55">
        <f t="shared" si="8"/>
        <v>1.449812855135519E-2</v>
      </c>
      <c r="N21" s="29"/>
      <c r="O21" s="21" t="s">
        <v>117</v>
      </c>
      <c r="S21" s="49"/>
    </row>
    <row r="22" spans="1:19" ht="15.75" customHeight="1">
      <c r="A22" s="59"/>
      <c r="B22" s="36"/>
      <c r="C22" s="60">
        <v>24</v>
      </c>
      <c r="D22" s="61">
        <f t="shared" ref="D22:L22" si="9">(D$16*$C$29)/(($C22/12)*$C$36)</f>
        <v>1.3531586647931508E-4</v>
      </c>
      <c r="E22" s="61">
        <f t="shared" si="9"/>
        <v>2.899625710271038E-4</v>
      </c>
      <c r="F22" s="61">
        <f t="shared" si="9"/>
        <v>7.249064275677594E-4</v>
      </c>
      <c r="G22" s="61">
        <f t="shared" si="9"/>
        <v>1.4498128551355188E-3</v>
      </c>
      <c r="H22" s="61">
        <f t="shared" si="9"/>
        <v>2.8996257102710376E-3</v>
      </c>
      <c r="I22" s="61">
        <f t="shared" si="9"/>
        <v>4.3494385654065573E-3</v>
      </c>
      <c r="J22" s="61">
        <f t="shared" si="9"/>
        <v>5.7992514205420752E-3</v>
      </c>
      <c r="K22" s="61">
        <f t="shared" si="9"/>
        <v>7.249064275677594E-3</v>
      </c>
      <c r="L22" s="62">
        <f t="shared" si="9"/>
        <v>1.0873596413516392E-2</v>
      </c>
      <c r="N22" s="29"/>
      <c r="O22" s="58" t="s">
        <v>138</v>
      </c>
      <c r="P22" s="58" t="s">
        <v>139</v>
      </c>
      <c r="Q22" s="58" t="s">
        <v>140</v>
      </c>
      <c r="R22" s="53" t="s">
        <v>118</v>
      </c>
      <c r="S22" s="49"/>
    </row>
    <row r="23" spans="1:19" ht="15.75" customHeight="1">
      <c r="N23" s="59"/>
      <c r="O23" s="70">
        <f>O7/12*$C$32*P7</f>
        <v>21780</v>
      </c>
      <c r="P23" s="71">
        <f>O23/27</f>
        <v>806.66666666666663</v>
      </c>
      <c r="Q23" s="72">
        <f>$C$33*0.8427</f>
        <v>1.1207910000000001</v>
      </c>
      <c r="R23" s="72">
        <f>Q23*P23</f>
        <v>904.10473999999999</v>
      </c>
      <c r="S23" s="73"/>
    </row>
    <row r="24" spans="1:19" ht="15.75" customHeight="1"/>
    <row r="25" spans="1:19" ht="15.75" customHeight="1">
      <c r="A25" s="91" t="s">
        <v>101</v>
      </c>
      <c r="B25" s="92"/>
      <c r="C25" s="93"/>
    </row>
    <row r="26" spans="1:19" ht="15.75" customHeight="1">
      <c r="A26" s="94"/>
      <c r="B26" s="21" t="s">
        <v>119</v>
      </c>
      <c r="C26" s="95"/>
    </row>
    <row r="27" spans="1:19" ht="15.75" customHeight="1">
      <c r="A27" s="94"/>
      <c r="B27" s="58" t="s">
        <v>120</v>
      </c>
      <c r="C27" s="96">
        <f>'Biochar Characteristics_input'!C5</f>
        <v>0.5</v>
      </c>
    </row>
    <row r="28" spans="1:19" ht="15.75" customHeight="1">
      <c r="A28" s="94"/>
      <c r="B28" s="58" t="s">
        <v>170</v>
      </c>
      <c r="C28" s="96">
        <f>'Biochar Characteristics_input'!C7</f>
        <v>0.95199999999999996</v>
      </c>
    </row>
    <row r="29" spans="1:19" ht="15.75" customHeight="1">
      <c r="A29" s="94"/>
      <c r="B29" s="58" t="s">
        <v>171</v>
      </c>
      <c r="C29" s="97">
        <f>1*(1-C27)*C28</f>
        <v>0.47599999999999998</v>
      </c>
    </row>
    <row r="30" spans="1:19" ht="15.75" customHeight="1">
      <c r="A30" s="94"/>
      <c r="C30" s="95"/>
    </row>
    <row r="31" spans="1:19" ht="15.75" customHeight="1">
      <c r="A31" s="94"/>
      <c r="B31" s="21" t="s">
        <v>121</v>
      </c>
      <c r="C31" s="95"/>
    </row>
    <row r="32" spans="1:19" ht="15.75" customHeight="1">
      <c r="A32" s="94"/>
      <c r="B32" s="58" t="s">
        <v>122</v>
      </c>
      <c r="C32" s="98">
        <v>43560</v>
      </c>
    </row>
    <row r="33" spans="1:3" ht="15.75" customHeight="1">
      <c r="A33" s="94"/>
      <c r="B33" s="58" t="s">
        <v>123</v>
      </c>
      <c r="C33" s="99">
        <v>1.33</v>
      </c>
    </row>
    <row r="34" spans="1:3" ht="15.75" customHeight="1">
      <c r="A34" s="94"/>
      <c r="B34" s="58" t="s">
        <v>141</v>
      </c>
      <c r="C34" s="97">
        <f>C33*62.428</f>
        <v>83.029240000000001</v>
      </c>
    </row>
    <row r="35" spans="1:3" ht="15.75" customHeight="1">
      <c r="A35" s="94"/>
      <c r="B35" s="58" t="s">
        <v>124</v>
      </c>
      <c r="C35" s="100">
        <f>C32*C34</f>
        <v>3616753.6943999999</v>
      </c>
    </row>
    <row r="36" spans="1:3" ht="15.75" customHeight="1">
      <c r="A36" s="101"/>
      <c r="B36" s="102" t="s">
        <v>125</v>
      </c>
      <c r="C36" s="103">
        <f>C35/2000</f>
        <v>1808.3768471999999</v>
      </c>
    </row>
    <row r="37" spans="1:3" ht="15.75" customHeight="1"/>
    <row r="38" spans="1:3" ht="15.75" customHeight="1">
      <c r="B38" s="15" t="s">
        <v>30</v>
      </c>
    </row>
    <row r="39" spans="1:3" ht="15.75" customHeight="1">
      <c r="B39" s="10" t="s">
        <v>31</v>
      </c>
      <c r="C39" s="16"/>
    </row>
    <row r="40" spans="1:3" ht="15.75" customHeight="1">
      <c r="B40" s="17" t="s">
        <v>32</v>
      </c>
      <c r="C40" s="18"/>
    </row>
    <row r="41" spans="1:3" ht="15.75" customHeight="1">
      <c r="B41" s="19" t="s">
        <v>33</v>
      </c>
      <c r="C41" s="20"/>
    </row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workbookViewId="0"/>
  </sheetViews>
  <sheetFormatPr baseColWidth="10" defaultColWidth="11.1640625" defaultRowHeight="15" customHeight="1"/>
  <cols>
    <col min="1" max="1" width="10.83203125" customWidth="1"/>
    <col min="2" max="2" width="18.33203125" customWidth="1"/>
    <col min="3" max="3" width="14.1640625" customWidth="1"/>
    <col min="4" max="4" width="10.83203125" customWidth="1"/>
    <col min="5" max="5" width="6.33203125" customWidth="1"/>
    <col min="6" max="6" width="15.1640625" customWidth="1"/>
    <col min="7" max="7" width="14.33203125" customWidth="1"/>
  </cols>
  <sheetData>
    <row r="1" spans="1:7" ht="15.75" customHeight="1">
      <c r="A1" s="1" t="s">
        <v>0</v>
      </c>
    </row>
    <row r="2" spans="1:7" ht="15.75" customHeight="1">
      <c r="A2" s="2" t="s">
        <v>146</v>
      </c>
    </row>
    <row r="3" spans="1:7" ht="15.75" customHeight="1"/>
    <row r="4" spans="1:7" ht="15.75" customHeight="1">
      <c r="B4" s="5" t="s">
        <v>147</v>
      </c>
      <c r="F4" s="5" t="s">
        <v>148</v>
      </c>
    </row>
    <row r="5" spans="1:7" ht="15.75" customHeight="1">
      <c r="B5" s="75" t="s">
        <v>149</v>
      </c>
      <c r="C5" s="76">
        <f>'Biochar Characteristics_input'!C4</f>
        <v>6.8</v>
      </c>
      <c r="D5" s="48"/>
      <c r="F5" s="74" t="s">
        <v>150</v>
      </c>
      <c r="G5" s="48" t="s">
        <v>151</v>
      </c>
    </row>
    <row r="6" spans="1:7" ht="15.75" customHeight="1">
      <c r="B6" s="77" t="s">
        <v>4</v>
      </c>
      <c r="C6" s="78">
        <f>'Biochar Characteristics_input'!C5</f>
        <v>0.5</v>
      </c>
      <c r="D6" s="49"/>
      <c r="F6" s="85">
        <v>10</v>
      </c>
      <c r="G6" s="33">
        <f>F6/C23</f>
        <v>9.0744101633393814</v>
      </c>
    </row>
    <row r="7" spans="1:7" ht="15.75" customHeight="1">
      <c r="B7" s="29"/>
      <c r="D7" s="49"/>
      <c r="F7" s="29"/>
      <c r="G7" s="49"/>
    </row>
    <row r="8" spans="1:7" ht="15.75" customHeight="1">
      <c r="B8" s="29" t="s">
        <v>152</v>
      </c>
      <c r="C8" s="5" t="s">
        <v>153</v>
      </c>
      <c r="D8" s="49"/>
      <c r="F8" s="29" t="s">
        <v>151</v>
      </c>
      <c r="G8" s="49" t="s">
        <v>150</v>
      </c>
    </row>
    <row r="9" spans="1:7" ht="15.75" customHeight="1">
      <c r="B9" s="79">
        <f>C5*C21</f>
        <v>183.6</v>
      </c>
      <c r="C9" s="80">
        <f>C22/B9</f>
        <v>10.893246187363834</v>
      </c>
      <c r="D9" s="49"/>
      <c r="F9" s="85">
        <v>10</v>
      </c>
      <c r="G9" s="33">
        <f>F9*C23</f>
        <v>11.020000000000001</v>
      </c>
    </row>
    <row r="10" spans="1:7" ht="15.75" customHeight="1">
      <c r="B10" s="29"/>
      <c r="D10" s="49"/>
      <c r="F10" s="29"/>
      <c r="G10" s="49"/>
    </row>
    <row r="11" spans="1:7" ht="15.75" customHeight="1">
      <c r="B11" s="29" t="s">
        <v>154</v>
      </c>
      <c r="C11" s="5" t="s">
        <v>155</v>
      </c>
      <c r="D11" s="49"/>
      <c r="F11" s="29" t="s">
        <v>156</v>
      </c>
      <c r="G11" s="49" t="s">
        <v>157</v>
      </c>
    </row>
    <row r="12" spans="1:7" ht="15.75" customHeight="1">
      <c r="B12" s="81">
        <f>B9/(1-C6)</f>
        <v>367.2</v>
      </c>
      <c r="C12" s="80">
        <f>C22/B12</f>
        <v>5.4466230936819171</v>
      </c>
      <c r="D12" s="49"/>
      <c r="F12" s="85">
        <v>10</v>
      </c>
      <c r="G12" s="33">
        <f>F12/C24</f>
        <v>4.0469445568595708</v>
      </c>
    </row>
    <row r="13" spans="1:7" ht="15.75" customHeight="1">
      <c r="B13" s="29"/>
      <c r="D13" s="49"/>
      <c r="F13" s="29"/>
      <c r="G13" s="49"/>
    </row>
    <row r="14" spans="1:7" ht="15.75" customHeight="1">
      <c r="B14" s="29" t="s">
        <v>142</v>
      </c>
      <c r="C14" s="5" t="s">
        <v>143</v>
      </c>
      <c r="D14" s="49" t="s">
        <v>158</v>
      </c>
      <c r="F14" s="29" t="s">
        <v>157</v>
      </c>
      <c r="G14" s="49" t="s">
        <v>156</v>
      </c>
    </row>
    <row r="15" spans="1:7" ht="15.75" customHeight="1">
      <c r="B15" s="86">
        <v>10</v>
      </c>
      <c r="C15" s="82">
        <f>B15*(1-C6)</f>
        <v>5</v>
      </c>
      <c r="D15" s="68">
        <f>C15*C9</f>
        <v>54.466230936819173</v>
      </c>
      <c r="F15" s="85">
        <v>10</v>
      </c>
      <c r="G15" s="33">
        <f>F15*C24</f>
        <v>24.71</v>
      </c>
    </row>
    <row r="16" spans="1:7" ht="15.75" customHeight="1">
      <c r="B16" s="29"/>
      <c r="D16" s="49"/>
      <c r="F16" s="29"/>
      <c r="G16" s="49"/>
    </row>
    <row r="17" spans="2:7" ht="15.75" customHeight="1">
      <c r="B17" s="29" t="s">
        <v>143</v>
      </c>
      <c r="C17" s="5" t="s">
        <v>142</v>
      </c>
      <c r="D17" s="49" t="s">
        <v>159</v>
      </c>
      <c r="F17" s="29" t="s">
        <v>160</v>
      </c>
      <c r="G17" s="49" t="s">
        <v>161</v>
      </c>
    </row>
    <row r="18" spans="2:7" ht="15.75" customHeight="1">
      <c r="B18" s="87">
        <v>6</v>
      </c>
      <c r="C18" s="83">
        <f>B18/(1-C6)</f>
        <v>12</v>
      </c>
      <c r="D18" s="84">
        <f>C18*C12</f>
        <v>65.359477124183002</v>
      </c>
      <c r="F18" s="85">
        <v>10</v>
      </c>
      <c r="G18" s="33">
        <f>F18*C25</f>
        <v>22.42</v>
      </c>
    </row>
    <row r="19" spans="2:7" ht="15.75" customHeight="1">
      <c r="F19" s="88"/>
      <c r="G19" s="49"/>
    </row>
    <row r="20" spans="2:7" ht="15.75" customHeight="1">
      <c r="B20" s="5" t="s">
        <v>162</v>
      </c>
      <c r="F20" s="29" t="s">
        <v>161</v>
      </c>
      <c r="G20" s="49" t="s">
        <v>160</v>
      </c>
    </row>
    <row r="21" spans="2:7" ht="15.75" customHeight="1">
      <c r="B21" s="10" t="s">
        <v>163</v>
      </c>
      <c r="C21" s="11">
        <v>27</v>
      </c>
      <c r="F21" s="89">
        <v>40</v>
      </c>
      <c r="G21" s="90">
        <f>F21/C25</f>
        <v>17.841213202497769</v>
      </c>
    </row>
    <row r="22" spans="2:7" ht="15.75" customHeight="1">
      <c r="B22" s="17" t="s">
        <v>144</v>
      </c>
      <c r="C22" s="42">
        <v>2000</v>
      </c>
    </row>
    <row r="23" spans="2:7" ht="15.75" customHeight="1">
      <c r="B23" s="17" t="s">
        <v>145</v>
      </c>
      <c r="C23" s="42">
        <v>1.1020000000000001</v>
      </c>
    </row>
    <row r="24" spans="2:7" ht="15.75" customHeight="1">
      <c r="B24" s="17" t="s">
        <v>164</v>
      </c>
      <c r="C24" s="42">
        <v>2.4710000000000001</v>
      </c>
    </row>
    <row r="25" spans="2:7" ht="15.75" customHeight="1">
      <c r="B25" s="19" t="s">
        <v>165</v>
      </c>
      <c r="C25" s="20">
        <v>2.242</v>
      </c>
    </row>
    <row r="26" spans="2:7" ht="15.75" customHeight="1"/>
    <row r="27" spans="2:7" ht="15.75" customHeight="1"/>
    <row r="28" spans="2:7" ht="15.75" customHeight="1"/>
    <row r="29" spans="2:7" ht="15.75" customHeight="1">
      <c r="B29" s="15" t="s">
        <v>30</v>
      </c>
    </row>
    <row r="30" spans="2:7" ht="15.75" customHeight="1">
      <c r="B30" s="10" t="s">
        <v>31</v>
      </c>
      <c r="C30" s="16"/>
    </row>
    <row r="31" spans="2:7" ht="15.75" customHeight="1">
      <c r="B31" s="17" t="s">
        <v>32</v>
      </c>
      <c r="C31" s="18"/>
    </row>
    <row r="32" spans="2:7" ht="15.75" customHeight="1">
      <c r="B32" s="19" t="s">
        <v>33</v>
      </c>
      <c r="C32" s="2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Biochar Characteristics_input</vt:lpstr>
      <vt:lpstr>Liming, NPK</vt:lpstr>
      <vt:lpstr>%SOM</vt:lpstr>
      <vt:lpstr>General Conversions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Josiah Hunt</cp:lastModifiedBy>
  <dcterms:created xsi:type="dcterms:W3CDTF">2024-02-09T02:07:19Z</dcterms:created>
  <dcterms:modified xsi:type="dcterms:W3CDTF">2025-01-15T20:38:06Z</dcterms:modified>
</cp:coreProperties>
</file>